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Reports\"/>
    </mc:Choice>
  </mc:AlternateContent>
  <xr:revisionPtr revIDLastSave="0" documentId="13_ncr:1_{147AEC9A-9CB1-4617-935C-C5EB728E83BB}" xr6:coauthVersionLast="47" xr6:coauthVersionMax="47" xr10:uidLastSave="{00000000-0000-0000-0000-000000000000}"/>
  <bookViews>
    <workbookView xWindow="-120" yWindow="-120" windowWidth="38640" windowHeight="21240" activeTab="1" xr2:uid="{9F98E5BC-F52B-4B75-B51A-E912806A5E63}"/>
  </bookViews>
  <sheets>
    <sheet name="Bets" sheetId="7" r:id="rId1"/>
    <sheet name="Player Shot Type Detail" sheetId="2" r:id="rId2"/>
    <sheet name="Player Shot Detail" sheetId="4" r:id="rId3"/>
    <sheet name="Player Shot Totals" sheetId="6" r:id="rId4"/>
  </sheets>
  <externalReferences>
    <externalReference r:id="rId5"/>
  </externalReferences>
  <definedNames>
    <definedName name="ExternalData_1" localSheetId="1" hidden="1">'Player Shot Type Detail'!$A$1:$I$932</definedName>
    <definedName name="ExternalData_2" localSheetId="2" hidden="1">'Player Shot Detail'!$A$1:$I$595</definedName>
    <definedName name="ExternalData_2" localSheetId="3" hidden="1">'Player Shot Totals'!$A$1:$G$326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I10" i="6" s="1"/>
  <c r="J10" i="6" s="1"/>
  <c r="H11" i="6"/>
  <c r="I11" i="6" s="1"/>
  <c r="J11" i="6" s="1"/>
  <c r="H12" i="6"/>
  <c r="H13" i="6"/>
  <c r="H14" i="6"/>
  <c r="H15" i="6"/>
  <c r="H16" i="6"/>
  <c r="H17" i="6"/>
  <c r="I17" i="6" s="1"/>
  <c r="J17" i="6" s="1"/>
  <c r="H18" i="6"/>
  <c r="I18" i="6" s="1"/>
  <c r="J18" i="6" s="1"/>
  <c r="H19" i="6"/>
  <c r="I19" i="6" s="1"/>
  <c r="J19" i="6" s="1"/>
  <c r="H20" i="6"/>
  <c r="I20" i="6" s="1"/>
  <c r="J20" i="6" s="1"/>
  <c r="H21" i="6"/>
  <c r="I21" i="6" s="1"/>
  <c r="J21" i="6" s="1"/>
  <c r="H22" i="6"/>
  <c r="H23" i="6"/>
  <c r="H24" i="6"/>
  <c r="H25" i="6"/>
  <c r="H26" i="6"/>
  <c r="I26" i="6" s="1"/>
  <c r="J26" i="6" s="1"/>
  <c r="H27" i="6"/>
  <c r="H28" i="6"/>
  <c r="H29" i="6"/>
  <c r="H30" i="6"/>
  <c r="I30" i="6" s="1"/>
  <c r="J30" i="6" s="1"/>
  <c r="H31" i="6"/>
  <c r="I31" i="6" s="1"/>
  <c r="J31" i="6" s="1"/>
  <c r="H32" i="6"/>
  <c r="I32" i="6" s="1"/>
  <c r="J32" i="6" s="1"/>
  <c r="H33" i="6"/>
  <c r="I33" i="6" s="1"/>
  <c r="J33" i="6" s="1"/>
  <c r="H34" i="6"/>
  <c r="I34" i="6" s="1"/>
  <c r="J34" i="6" s="1"/>
  <c r="H35" i="6"/>
  <c r="H36" i="6"/>
  <c r="I36" i="6" s="1"/>
  <c r="J36" i="6" s="1"/>
  <c r="H37" i="6"/>
  <c r="I37" i="6" s="1"/>
  <c r="J37" i="6" s="1"/>
  <c r="H38" i="6"/>
  <c r="I38" i="6" s="1"/>
  <c r="J38" i="6" s="1"/>
  <c r="H39" i="6"/>
  <c r="I39" i="6" s="1"/>
  <c r="J39" i="6" s="1"/>
  <c r="H40" i="6"/>
  <c r="I40" i="6" s="1"/>
  <c r="J40" i="6" s="1"/>
  <c r="H41" i="6"/>
  <c r="I41" i="6" s="1"/>
  <c r="J41" i="6" s="1"/>
  <c r="H42" i="6"/>
  <c r="H43" i="6"/>
  <c r="H44" i="6"/>
  <c r="H45" i="6"/>
  <c r="H46" i="6"/>
  <c r="I46" i="6" s="1"/>
  <c r="J46" i="6" s="1"/>
  <c r="H47" i="6"/>
  <c r="H48" i="6"/>
  <c r="H49" i="6"/>
  <c r="I49" i="6" s="1"/>
  <c r="J49" i="6" s="1"/>
  <c r="H50" i="6"/>
  <c r="I50" i="6" s="1"/>
  <c r="J50" i="6" s="1"/>
  <c r="H51" i="6"/>
  <c r="I51" i="6" s="1"/>
  <c r="J51" i="6" s="1"/>
  <c r="H52" i="6"/>
  <c r="I52" i="6" s="1"/>
  <c r="J52" i="6" s="1"/>
  <c r="H53" i="6"/>
  <c r="I53" i="6" s="1"/>
  <c r="J53" i="6" s="1"/>
  <c r="H54" i="6"/>
  <c r="I54" i="6" s="1"/>
  <c r="J54" i="6" s="1"/>
  <c r="H55" i="6"/>
  <c r="I55" i="6" s="1"/>
  <c r="J55" i="6" s="1"/>
  <c r="H56" i="6"/>
  <c r="I56" i="6" s="1"/>
  <c r="J56" i="6" s="1"/>
  <c r="H57" i="6"/>
  <c r="I57" i="6" s="1"/>
  <c r="J57" i="6" s="1"/>
  <c r="H58" i="6"/>
  <c r="I58" i="6" s="1"/>
  <c r="J58" i="6" s="1"/>
  <c r="H59" i="6"/>
  <c r="I59" i="6" s="1"/>
  <c r="J59" i="6" s="1"/>
  <c r="H60" i="6"/>
  <c r="I60" i="6" s="1"/>
  <c r="J60" i="6" s="1"/>
  <c r="H61" i="6"/>
  <c r="I61" i="6" s="1"/>
  <c r="J61" i="6" s="1"/>
  <c r="H62" i="6"/>
  <c r="H63" i="6"/>
  <c r="H64" i="6"/>
  <c r="H65" i="6"/>
  <c r="H66" i="6"/>
  <c r="I66" i="6" s="1"/>
  <c r="J66" i="6" s="1"/>
  <c r="H67" i="6"/>
  <c r="H68" i="6"/>
  <c r="H69" i="6"/>
  <c r="I69" i="6" s="1"/>
  <c r="J69" i="6" s="1"/>
  <c r="H70" i="6"/>
  <c r="H71" i="6"/>
  <c r="I71" i="6" s="1"/>
  <c r="J71" i="6" s="1"/>
  <c r="H72" i="6"/>
  <c r="I72" i="6" s="1"/>
  <c r="J72" i="6" s="1"/>
  <c r="H73" i="6"/>
  <c r="I73" i="6" s="1"/>
  <c r="J73" i="6" s="1"/>
  <c r="H74" i="6"/>
  <c r="I74" i="6" s="1"/>
  <c r="J74" i="6" s="1"/>
  <c r="H75" i="6"/>
  <c r="I75" i="6" s="1"/>
  <c r="J75" i="6" s="1"/>
  <c r="H76" i="6"/>
  <c r="I76" i="6" s="1"/>
  <c r="J76" i="6" s="1"/>
  <c r="H77" i="6"/>
  <c r="I77" i="6" s="1"/>
  <c r="J77" i="6" s="1"/>
  <c r="H78" i="6"/>
  <c r="I78" i="6" s="1"/>
  <c r="J78" i="6" s="1"/>
  <c r="H79" i="6"/>
  <c r="I79" i="6" s="1"/>
  <c r="J79" i="6" s="1"/>
  <c r="H80" i="6"/>
  <c r="I80" i="6" s="1"/>
  <c r="J80" i="6" s="1"/>
  <c r="H81" i="6"/>
  <c r="I81" i="6" s="1"/>
  <c r="J81" i="6" s="1"/>
  <c r="H82" i="6"/>
  <c r="H83" i="6"/>
  <c r="H84" i="6"/>
  <c r="H85" i="6"/>
  <c r="H86" i="6"/>
  <c r="H87" i="6"/>
  <c r="H88" i="6"/>
  <c r="H89" i="6"/>
  <c r="I89" i="6" s="1"/>
  <c r="J89" i="6" s="1"/>
  <c r="H90" i="6"/>
  <c r="H91" i="6"/>
  <c r="I91" i="6" s="1"/>
  <c r="J91" i="6" s="1"/>
  <c r="H92" i="6"/>
  <c r="I92" i="6" s="1"/>
  <c r="J92" i="6" s="1"/>
  <c r="H93" i="6"/>
  <c r="I93" i="6" s="1"/>
  <c r="J93" i="6" s="1"/>
  <c r="H94" i="6"/>
  <c r="I94" i="6" s="1"/>
  <c r="J94" i="6" s="1"/>
  <c r="H95" i="6"/>
  <c r="I95" i="6" s="1"/>
  <c r="J95" i="6" s="1"/>
  <c r="H96" i="6"/>
  <c r="I96" i="6" s="1"/>
  <c r="J96" i="6" s="1"/>
  <c r="H97" i="6"/>
  <c r="I97" i="6" s="1"/>
  <c r="J97" i="6" s="1"/>
  <c r="H98" i="6"/>
  <c r="I98" i="6" s="1"/>
  <c r="J98" i="6" s="1"/>
  <c r="H99" i="6"/>
  <c r="I99" i="6" s="1"/>
  <c r="J99" i="6" s="1"/>
  <c r="H100" i="6"/>
  <c r="I100" i="6" s="1"/>
  <c r="J100" i="6" s="1"/>
  <c r="H101" i="6"/>
  <c r="I101" i="6" s="1"/>
  <c r="J101" i="6" s="1"/>
  <c r="H102" i="6"/>
  <c r="H103" i="6"/>
  <c r="H104" i="6"/>
  <c r="H105" i="6"/>
  <c r="H106" i="6"/>
  <c r="H107" i="6"/>
  <c r="H108" i="6"/>
  <c r="H109" i="6"/>
  <c r="H110" i="6"/>
  <c r="I110" i="6" s="1"/>
  <c r="J110" i="6" s="1"/>
  <c r="H111" i="6"/>
  <c r="I111" i="6" s="1"/>
  <c r="J111" i="6" s="1"/>
  <c r="H112" i="6"/>
  <c r="I112" i="6" s="1"/>
  <c r="J112" i="6" s="1"/>
  <c r="H113" i="6"/>
  <c r="I113" i="6" s="1"/>
  <c r="J113" i="6" s="1"/>
  <c r="H114" i="6"/>
  <c r="I114" i="6" s="1"/>
  <c r="J114" i="6" s="1"/>
  <c r="H115" i="6"/>
  <c r="I115" i="6" s="1"/>
  <c r="J115" i="6" s="1"/>
  <c r="H116" i="6"/>
  <c r="I116" i="6" s="1"/>
  <c r="J116" i="6" s="1"/>
  <c r="H117" i="6"/>
  <c r="I117" i="6" s="1"/>
  <c r="J117" i="6" s="1"/>
  <c r="H118" i="6"/>
  <c r="I118" i="6" s="1"/>
  <c r="J118" i="6" s="1"/>
  <c r="H119" i="6"/>
  <c r="I119" i="6" s="1"/>
  <c r="J119" i="6" s="1"/>
  <c r="H120" i="6"/>
  <c r="I120" i="6" s="1"/>
  <c r="J120" i="6" s="1"/>
  <c r="H121" i="6"/>
  <c r="I121" i="6" s="1"/>
  <c r="J121" i="6" s="1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I134" i="6" s="1"/>
  <c r="J134" i="6" s="1"/>
  <c r="H135" i="6"/>
  <c r="I135" i="6" s="1"/>
  <c r="J135" i="6" s="1"/>
  <c r="H136" i="6"/>
  <c r="I136" i="6" s="1"/>
  <c r="J136" i="6" s="1"/>
  <c r="H137" i="6"/>
  <c r="I137" i="6" s="1"/>
  <c r="J137" i="6" s="1"/>
  <c r="H138" i="6"/>
  <c r="I138" i="6" s="1"/>
  <c r="J138" i="6" s="1"/>
  <c r="H139" i="6"/>
  <c r="I139" i="6" s="1"/>
  <c r="J139" i="6" s="1"/>
  <c r="H140" i="6"/>
  <c r="I140" i="6" s="1"/>
  <c r="J140" i="6" s="1"/>
  <c r="H141" i="6"/>
  <c r="I141" i="6" s="1"/>
  <c r="J141" i="6" s="1"/>
  <c r="H142" i="6"/>
  <c r="H143" i="6"/>
  <c r="H144" i="6"/>
  <c r="H145" i="6"/>
  <c r="H146" i="6"/>
  <c r="I146" i="6" s="1"/>
  <c r="J146" i="6" s="1"/>
  <c r="H147" i="6"/>
  <c r="H148" i="6"/>
  <c r="H149" i="6"/>
  <c r="H150" i="6"/>
  <c r="I150" i="6" s="1"/>
  <c r="J150" i="6" s="1"/>
  <c r="H151" i="6"/>
  <c r="H152" i="6"/>
  <c r="H153" i="6"/>
  <c r="I153" i="6" s="1"/>
  <c r="J153" i="6" s="1"/>
  <c r="H154" i="6"/>
  <c r="H155" i="6"/>
  <c r="H156" i="6"/>
  <c r="H157" i="6"/>
  <c r="H158" i="6"/>
  <c r="I158" i="6" s="1"/>
  <c r="J158" i="6" s="1"/>
  <c r="H159" i="6"/>
  <c r="I159" i="6" s="1"/>
  <c r="J159" i="6" s="1"/>
  <c r="H160" i="6"/>
  <c r="I160" i="6" s="1"/>
  <c r="J160" i="6" s="1"/>
  <c r="H161" i="6"/>
  <c r="I161" i="6" s="1"/>
  <c r="J161" i="6" s="1"/>
  <c r="H162" i="6"/>
  <c r="H163" i="6"/>
  <c r="H164" i="6"/>
  <c r="H165" i="6"/>
  <c r="H166" i="6"/>
  <c r="I166" i="6" s="1"/>
  <c r="J166" i="6" s="1"/>
  <c r="H167" i="6"/>
  <c r="H168" i="6"/>
  <c r="H169" i="6"/>
  <c r="I169" i="6" s="1"/>
  <c r="J169" i="6" s="1"/>
  <c r="H170" i="6"/>
  <c r="I170" i="6" s="1"/>
  <c r="J170" i="6" s="1"/>
  <c r="H171" i="6"/>
  <c r="I171" i="6" s="1"/>
  <c r="J171" i="6" s="1"/>
  <c r="H172" i="6"/>
  <c r="I172" i="6" s="1"/>
  <c r="J172" i="6" s="1"/>
  <c r="H173" i="6"/>
  <c r="I173" i="6" s="1"/>
  <c r="J173" i="6" s="1"/>
  <c r="H174" i="6"/>
  <c r="I174" i="6" s="1"/>
  <c r="J174" i="6" s="1"/>
  <c r="H175" i="6"/>
  <c r="H176" i="6"/>
  <c r="I176" i="6" s="1"/>
  <c r="J176" i="6" s="1"/>
  <c r="H177" i="6"/>
  <c r="I177" i="6" s="1"/>
  <c r="J177" i="6" s="1"/>
  <c r="H178" i="6"/>
  <c r="I178" i="6" s="1"/>
  <c r="J178" i="6" s="1"/>
  <c r="H179" i="6"/>
  <c r="I179" i="6" s="1"/>
  <c r="J179" i="6" s="1"/>
  <c r="H180" i="6"/>
  <c r="I180" i="6" s="1"/>
  <c r="J180" i="6" s="1"/>
  <c r="H181" i="6"/>
  <c r="I181" i="6" s="1"/>
  <c r="J181" i="6" s="1"/>
  <c r="H182" i="6"/>
  <c r="H183" i="6"/>
  <c r="H184" i="6"/>
  <c r="H185" i="6"/>
  <c r="H186" i="6"/>
  <c r="I186" i="6" s="1"/>
  <c r="J186" i="6" s="1"/>
  <c r="H187" i="6"/>
  <c r="H188" i="6"/>
  <c r="H189" i="6"/>
  <c r="I189" i="6" s="1"/>
  <c r="J189" i="6" s="1"/>
  <c r="H190" i="6"/>
  <c r="H191" i="6"/>
  <c r="H192" i="6"/>
  <c r="I192" i="6" s="1"/>
  <c r="J192" i="6" s="1"/>
  <c r="H193" i="6"/>
  <c r="I193" i="6" s="1"/>
  <c r="J193" i="6" s="1"/>
  <c r="H194" i="6"/>
  <c r="I194" i="6" s="1"/>
  <c r="J194" i="6" s="1"/>
  <c r="H195" i="6"/>
  <c r="I195" i="6" s="1"/>
  <c r="J195" i="6" s="1"/>
  <c r="H196" i="6"/>
  <c r="I196" i="6" s="1"/>
  <c r="J196" i="6" s="1"/>
  <c r="H197" i="6"/>
  <c r="I197" i="6" s="1"/>
  <c r="J197" i="6" s="1"/>
  <c r="H198" i="6"/>
  <c r="I198" i="6" s="1"/>
  <c r="J198" i="6" s="1"/>
  <c r="H199" i="6"/>
  <c r="I199" i="6" s="1"/>
  <c r="J199" i="6" s="1"/>
  <c r="H200" i="6"/>
  <c r="I200" i="6" s="1"/>
  <c r="J200" i="6" s="1"/>
  <c r="H201" i="6"/>
  <c r="I201" i="6" s="1"/>
  <c r="J201" i="6" s="1"/>
  <c r="H202" i="6"/>
  <c r="H203" i="6"/>
  <c r="H204" i="6"/>
  <c r="H205" i="6"/>
  <c r="H206" i="6"/>
  <c r="H207" i="6"/>
  <c r="H208" i="6"/>
  <c r="H209" i="6"/>
  <c r="I209" i="6" s="1"/>
  <c r="J209" i="6" s="1"/>
  <c r="H210" i="6"/>
  <c r="I210" i="6" s="1"/>
  <c r="J210" i="6" s="1"/>
  <c r="H211" i="6"/>
  <c r="I211" i="6" s="1"/>
  <c r="J211" i="6" s="1"/>
  <c r="H212" i="6"/>
  <c r="I212" i="6" s="1"/>
  <c r="J212" i="6" s="1"/>
  <c r="H213" i="6"/>
  <c r="I213" i="6" s="1"/>
  <c r="J213" i="6" s="1"/>
  <c r="H214" i="6"/>
  <c r="I214" i="6" s="1"/>
  <c r="J214" i="6" s="1"/>
  <c r="H215" i="6"/>
  <c r="I215" i="6" s="1"/>
  <c r="J215" i="6" s="1"/>
  <c r="H216" i="6"/>
  <c r="I216" i="6" s="1"/>
  <c r="J216" i="6" s="1"/>
  <c r="H217" i="6"/>
  <c r="I217" i="6" s="1"/>
  <c r="J217" i="6" s="1"/>
  <c r="H218" i="6"/>
  <c r="I218" i="6" s="1"/>
  <c r="J218" i="6" s="1"/>
  <c r="H219" i="6"/>
  <c r="I219" i="6" s="1"/>
  <c r="J219" i="6" s="1"/>
  <c r="H220" i="6"/>
  <c r="I220" i="6" s="1"/>
  <c r="J220" i="6" s="1"/>
  <c r="H221" i="6"/>
  <c r="I221" i="6" s="1"/>
  <c r="J221" i="6" s="1"/>
  <c r="H222" i="6"/>
  <c r="H223" i="6"/>
  <c r="H224" i="6"/>
  <c r="H225" i="6"/>
  <c r="H226" i="6"/>
  <c r="H227" i="6"/>
  <c r="H228" i="6"/>
  <c r="H229" i="6"/>
  <c r="H230" i="6"/>
  <c r="H231" i="6"/>
  <c r="I231" i="6" s="1"/>
  <c r="J231" i="6" s="1"/>
  <c r="H232" i="6"/>
  <c r="I232" i="6" s="1"/>
  <c r="J232" i="6" s="1"/>
  <c r="H233" i="6"/>
  <c r="I233" i="6" s="1"/>
  <c r="J233" i="6" s="1"/>
  <c r="H234" i="6"/>
  <c r="I234" i="6" s="1"/>
  <c r="J234" i="6" s="1"/>
  <c r="H235" i="6"/>
  <c r="I235" i="6" s="1"/>
  <c r="J235" i="6" s="1"/>
  <c r="H236" i="6"/>
  <c r="I236" i="6" s="1"/>
  <c r="J236" i="6" s="1"/>
  <c r="H237" i="6"/>
  <c r="I237" i="6" s="1"/>
  <c r="J237" i="6" s="1"/>
  <c r="H238" i="6"/>
  <c r="I238" i="6" s="1"/>
  <c r="J238" i="6" s="1"/>
  <c r="H239" i="6"/>
  <c r="I239" i="6" s="1"/>
  <c r="J239" i="6" s="1"/>
  <c r="H240" i="6"/>
  <c r="I240" i="6" s="1"/>
  <c r="J240" i="6" s="1"/>
  <c r="H241" i="6"/>
  <c r="I241" i="6" s="1"/>
  <c r="J241" i="6" s="1"/>
  <c r="H242" i="6"/>
  <c r="H243" i="6"/>
  <c r="H244" i="6"/>
  <c r="H245" i="6"/>
  <c r="H246" i="6"/>
  <c r="H247" i="6"/>
  <c r="H248" i="6"/>
  <c r="H249" i="6"/>
  <c r="H250" i="6"/>
  <c r="I250" i="6" s="1"/>
  <c r="J250" i="6" s="1"/>
  <c r="H251" i="6"/>
  <c r="I251" i="6" s="1"/>
  <c r="J251" i="6" s="1"/>
  <c r="H252" i="6"/>
  <c r="I252" i="6" s="1"/>
  <c r="J252" i="6" s="1"/>
  <c r="H253" i="6"/>
  <c r="I253" i="6" s="1"/>
  <c r="J253" i="6" s="1"/>
  <c r="H254" i="6"/>
  <c r="I254" i="6" s="1"/>
  <c r="J254" i="6" s="1"/>
  <c r="H255" i="6"/>
  <c r="I255" i="6" s="1"/>
  <c r="J255" i="6" s="1"/>
  <c r="H256" i="6"/>
  <c r="I256" i="6" s="1"/>
  <c r="J256" i="6" s="1"/>
  <c r="H257" i="6"/>
  <c r="I257" i="6" s="1"/>
  <c r="J257" i="6" s="1"/>
  <c r="H258" i="6"/>
  <c r="I258" i="6" s="1"/>
  <c r="J258" i="6" s="1"/>
  <c r="H259" i="6"/>
  <c r="I259" i="6" s="1"/>
  <c r="J259" i="6" s="1"/>
  <c r="H260" i="6"/>
  <c r="I260" i="6" s="1"/>
  <c r="J260" i="6" s="1"/>
  <c r="H261" i="6"/>
  <c r="I261" i="6" s="1"/>
  <c r="J261" i="6" s="1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I274" i="6" s="1"/>
  <c r="J274" i="6" s="1"/>
  <c r="H275" i="6"/>
  <c r="H276" i="6"/>
  <c r="I276" i="6" s="1"/>
  <c r="J276" i="6" s="1"/>
  <c r="H277" i="6"/>
  <c r="I277" i="6" s="1"/>
  <c r="J277" i="6" s="1"/>
  <c r="H278" i="6"/>
  <c r="I278" i="6" s="1"/>
  <c r="J278" i="6" s="1"/>
  <c r="H279" i="6"/>
  <c r="I279" i="6" s="1"/>
  <c r="J279" i="6" s="1"/>
  <c r="H280" i="6"/>
  <c r="I280" i="6" s="1"/>
  <c r="J280" i="6" s="1"/>
  <c r="H281" i="6"/>
  <c r="I281" i="6" s="1"/>
  <c r="J281" i="6" s="1"/>
  <c r="H282" i="6"/>
  <c r="H283" i="6"/>
  <c r="H284" i="6"/>
  <c r="H285" i="6"/>
  <c r="H286" i="6"/>
  <c r="I286" i="6" s="1"/>
  <c r="J286" i="6" s="1"/>
  <c r="H287" i="6"/>
  <c r="H288" i="6"/>
  <c r="H289" i="6"/>
  <c r="H290" i="6"/>
  <c r="H291" i="6"/>
  <c r="H292" i="6"/>
  <c r="H293" i="6"/>
  <c r="H294" i="6"/>
  <c r="I294" i="6" s="1"/>
  <c r="J294" i="6" s="1"/>
  <c r="H295" i="6"/>
  <c r="H296" i="6"/>
  <c r="H297" i="6"/>
  <c r="H298" i="6"/>
  <c r="H299" i="6"/>
  <c r="I299" i="6" s="1"/>
  <c r="J299" i="6" s="1"/>
  <c r="H300" i="6"/>
  <c r="I300" i="6" s="1"/>
  <c r="J300" i="6" s="1"/>
  <c r="H301" i="6"/>
  <c r="I301" i="6" s="1"/>
  <c r="J301" i="6" s="1"/>
  <c r="H302" i="6"/>
  <c r="H303" i="6"/>
  <c r="H304" i="6"/>
  <c r="H305" i="6"/>
  <c r="H306" i="6"/>
  <c r="I306" i="6" s="1"/>
  <c r="J306" i="6" s="1"/>
  <c r="H307" i="6"/>
  <c r="H308" i="6"/>
  <c r="H309" i="6"/>
  <c r="H310" i="6"/>
  <c r="I310" i="6" s="1"/>
  <c r="J310" i="6" s="1"/>
  <c r="H311" i="6"/>
  <c r="I311" i="6" s="1"/>
  <c r="J311" i="6" s="1"/>
  <c r="H312" i="6"/>
  <c r="I312" i="6" s="1"/>
  <c r="J312" i="6" s="1"/>
  <c r="H313" i="6"/>
  <c r="I313" i="6" s="1"/>
  <c r="J313" i="6" s="1"/>
  <c r="H314" i="6"/>
  <c r="I314" i="6" s="1"/>
  <c r="J314" i="6" s="1"/>
  <c r="H315" i="6"/>
  <c r="H316" i="6"/>
  <c r="H317" i="6"/>
  <c r="I317" i="6" s="1"/>
  <c r="J317" i="6" s="1"/>
  <c r="H318" i="6"/>
  <c r="I318" i="6" s="1"/>
  <c r="J318" i="6" s="1"/>
  <c r="H319" i="6"/>
  <c r="I319" i="6" s="1"/>
  <c r="J319" i="6" s="1"/>
  <c r="H320" i="6"/>
  <c r="I320" i="6" s="1"/>
  <c r="J320" i="6" s="1"/>
  <c r="H321" i="6"/>
  <c r="I321" i="6" s="1"/>
  <c r="J321" i="6" s="1"/>
  <c r="H322" i="6"/>
  <c r="H323" i="6"/>
  <c r="H324" i="6"/>
  <c r="H325" i="6"/>
  <c r="H326" i="6"/>
  <c r="I326" i="6" s="1"/>
  <c r="J326" i="6" s="1"/>
  <c r="I2" i="6"/>
  <c r="I3" i="6"/>
  <c r="I4" i="6"/>
  <c r="J4" i="6" s="1"/>
  <c r="I5" i="6"/>
  <c r="I6" i="6"/>
  <c r="J6" i="6" s="1"/>
  <c r="I7" i="6"/>
  <c r="J7" i="6" s="1"/>
  <c r="I8" i="6"/>
  <c r="J8" i="6" s="1"/>
  <c r="I9" i="6"/>
  <c r="J9" i="6" s="1"/>
  <c r="I12" i="6"/>
  <c r="J12" i="6" s="1"/>
  <c r="I13" i="6"/>
  <c r="J13" i="6" s="1"/>
  <c r="I14" i="6"/>
  <c r="J14" i="6" s="1"/>
  <c r="I15" i="6"/>
  <c r="J15" i="6" s="1"/>
  <c r="I16" i="6"/>
  <c r="J16" i="6" s="1"/>
  <c r="I22" i="6"/>
  <c r="I23" i="6"/>
  <c r="I24" i="6"/>
  <c r="I25" i="6"/>
  <c r="I27" i="6"/>
  <c r="J27" i="6" s="1"/>
  <c r="I28" i="6"/>
  <c r="I29" i="6"/>
  <c r="J29" i="6" s="1"/>
  <c r="I35" i="6"/>
  <c r="J35" i="6" s="1"/>
  <c r="I42" i="6"/>
  <c r="J42" i="6" s="1"/>
  <c r="I43" i="6"/>
  <c r="J43" i="6" s="1"/>
  <c r="I44" i="6"/>
  <c r="J44" i="6" s="1"/>
  <c r="I45" i="6"/>
  <c r="J45" i="6" s="1"/>
  <c r="I47" i="6"/>
  <c r="I48" i="6"/>
  <c r="I62" i="6"/>
  <c r="J62" i="6" s="1"/>
  <c r="I63" i="6"/>
  <c r="J63" i="6" s="1"/>
  <c r="I64" i="6"/>
  <c r="J64" i="6" s="1"/>
  <c r="I65" i="6"/>
  <c r="J65" i="6" s="1"/>
  <c r="I67" i="6"/>
  <c r="I68" i="6"/>
  <c r="I70" i="6"/>
  <c r="J70" i="6" s="1"/>
  <c r="I82" i="6"/>
  <c r="J82" i="6" s="1"/>
  <c r="I83" i="6"/>
  <c r="J83" i="6" s="1"/>
  <c r="I84" i="6"/>
  <c r="J84" i="6" s="1"/>
  <c r="I85" i="6"/>
  <c r="I86" i="6"/>
  <c r="I87" i="6"/>
  <c r="J87" i="6" s="1"/>
  <c r="I88" i="6"/>
  <c r="J88" i="6" s="1"/>
  <c r="I90" i="6"/>
  <c r="I102" i="6"/>
  <c r="J102" i="6" s="1"/>
  <c r="I103" i="6"/>
  <c r="J103" i="6" s="1"/>
  <c r="I104" i="6"/>
  <c r="J104" i="6" s="1"/>
  <c r="I105" i="6"/>
  <c r="J105" i="6" s="1"/>
  <c r="I106" i="6"/>
  <c r="J106" i="6" s="1"/>
  <c r="I107" i="6"/>
  <c r="J107" i="6" s="1"/>
  <c r="I108" i="6"/>
  <c r="J108" i="6" s="1"/>
  <c r="I109" i="6"/>
  <c r="J109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 s="1"/>
  <c r="I131" i="6"/>
  <c r="J131" i="6" s="1"/>
  <c r="I132" i="6"/>
  <c r="J132" i="6" s="1"/>
  <c r="I133" i="6"/>
  <c r="J133" i="6" s="1"/>
  <c r="I142" i="6"/>
  <c r="I143" i="6"/>
  <c r="I144" i="6"/>
  <c r="I145" i="6"/>
  <c r="J145" i="6" s="1"/>
  <c r="I147" i="6"/>
  <c r="I148" i="6"/>
  <c r="I149" i="6"/>
  <c r="I151" i="6"/>
  <c r="J151" i="6" s="1"/>
  <c r="I152" i="6"/>
  <c r="J152" i="6" s="1"/>
  <c r="I154" i="6"/>
  <c r="J154" i="6" s="1"/>
  <c r="I155" i="6"/>
  <c r="J155" i="6" s="1"/>
  <c r="I156" i="6"/>
  <c r="J156" i="6" s="1"/>
  <c r="I157" i="6"/>
  <c r="J157" i="6" s="1"/>
  <c r="I162" i="6"/>
  <c r="J162" i="6" s="1"/>
  <c r="I163" i="6"/>
  <c r="J163" i="6" s="1"/>
  <c r="I164" i="6"/>
  <c r="J164" i="6" s="1"/>
  <c r="I165" i="6"/>
  <c r="J165" i="6" s="1"/>
  <c r="I167" i="6"/>
  <c r="I168" i="6"/>
  <c r="I175" i="6"/>
  <c r="J175" i="6" s="1"/>
  <c r="I182" i="6"/>
  <c r="J182" i="6" s="1"/>
  <c r="I183" i="6"/>
  <c r="J183" i="6" s="1"/>
  <c r="I184" i="6"/>
  <c r="I185" i="6"/>
  <c r="J185" i="6" s="1"/>
  <c r="I187" i="6"/>
  <c r="I188" i="6"/>
  <c r="J188" i="6" s="1"/>
  <c r="I190" i="6"/>
  <c r="I191" i="6"/>
  <c r="J191" i="6" s="1"/>
  <c r="I202" i="6"/>
  <c r="J202" i="6" s="1"/>
  <c r="I203" i="6"/>
  <c r="J203" i="6" s="1"/>
  <c r="I204" i="6"/>
  <c r="J204" i="6" s="1"/>
  <c r="I205" i="6"/>
  <c r="J205" i="6" s="1"/>
  <c r="I206" i="6"/>
  <c r="J206" i="6" s="1"/>
  <c r="I207" i="6"/>
  <c r="I208" i="6"/>
  <c r="I222" i="6"/>
  <c r="J222" i="6" s="1"/>
  <c r="I223" i="6"/>
  <c r="J223" i="6" s="1"/>
  <c r="I224" i="6"/>
  <c r="J224" i="6" s="1"/>
  <c r="I225" i="6"/>
  <c r="J225" i="6" s="1"/>
  <c r="I226" i="6"/>
  <c r="J226" i="6" s="1"/>
  <c r="I227" i="6"/>
  <c r="J227" i="6" s="1"/>
  <c r="I228" i="6"/>
  <c r="J228" i="6" s="1"/>
  <c r="I229" i="6"/>
  <c r="J229" i="6" s="1"/>
  <c r="I230" i="6"/>
  <c r="J230" i="6" s="1"/>
  <c r="I242" i="6"/>
  <c r="J242" i="6" s="1"/>
  <c r="I243" i="6"/>
  <c r="J243" i="6" s="1"/>
  <c r="I244" i="6"/>
  <c r="J244" i="6" s="1"/>
  <c r="I245" i="6"/>
  <c r="J245" i="6" s="1"/>
  <c r="I246" i="6"/>
  <c r="I247" i="6"/>
  <c r="I248" i="6"/>
  <c r="I249" i="6"/>
  <c r="I262" i="6"/>
  <c r="I263" i="6"/>
  <c r="J263" i="6" s="1"/>
  <c r="I264" i="6"/>
  <c r="I265" i="6"/>
  <c r="J265" i="6" s="1"/>
  <c r="I266" i="6"/>
  <c r="J266" i="6" s="1"/>
  <c r="I267" i="6"/>
  <c r="J267" i="6" s="1"/>
  <c r="I268" i="6"/>
  <c r="J268" i="6" s="1"/>
  <c r="I269" i="6"/>
  <c r="J269" i="6" s="1"/>
  <c r="I270" i="6"/>
  <c r="J270" i="6" s="1"/>
  <c r="I271" i="6"/>
  <c r="J271" i="6" s="1"/>
  <c r="I272" i="6"/>
  <c r="J272" i="6" s="1"/>
  <c r="I273" i="6"/>
  <c r="J273" i="6" s="1"/>
  <c r="I275" i="6"/>
  <c r="J275" i="6" s="1"/>
  <c r="I282" i="6"/>
  <c r="I283" i="6"/>
  <c r="J283" i="6" s="1"/>
  <c r="I284" i="6"/>
  <c r="I285" i="6"/>
  <c r="J285" i="6" s="1"/>
  <c r="I287" i="6"/>
  <c r="I288" i="6"/>
  <c r="J288" i="6" s="1"/>
  <c r="I289" i="6"/>
  <c r="J289" i="6" s="1"/>
  <c r="I290" i="6"/>
  <c r="J290" i="6" s="1"/>
  <c r="I291" i="6"/>
  <c r="J291" i="6" s="1"/>
  <c r="I292" i="6"/>
  <c r="J292" i="6" s="1"/>
  <c r="I293" i="6"/>
  <c r="J293" i="6" s="1"/>
  <c r="I295" i="6"/>
  <c r="J295" i="6" s="1"/>
  <c r="I296" i="6"/>
  <c r="J296" i="6" s="1"/>
  <c r="I297" i="6"/>
  <c r="J297" i="6" s="1"/>
  <c r="I298" i="6"/>
  <c r="J298" i="6" s="1"/>
  <c r="I302" i="6"/>
  <c r="J302" i="6" s="1"/>
  <c r="I303" i="6"/>
  <c r="J303" i="6" s="1"/>
  <c r="I304" i="6"/>
  <c r="I305" i="6"/>
  <c r="J305" i="6" s="1"/>
  <c r="I307" i="6"/>
  <c r="J307" i="6" s="1"/>
  <c r="I308" i="6"/>
  <c r="J308" i="6" s="1"/>
  <c r="I309" i="6"/>
  <c r="J309" i="6" s="1"/>
  <c r="I315" i="6"/>
  <c r="J315" i="6" s="1"/>
  <c r="I316" i="6"/>
  <c r="J316" i="6" s="1"/>
  <c r="I322" i="6"/>
  <c r="J322" i="6" s="1"/>
  <c r="I323" i="6"/>
  <c r="J323" i="6" s="1"/>
  <c r="I324" i="6"/>
  <c r="J324" i="6" s="1"/>
  <c r="I325" i="6"/>
  <c r="J325" i="6" s="1"/>
  <c r="J2" i="6"/>
  <c r="J3" i="6"/>
  <c r="J5" i="6"/>
  <c r="J22" i="6"/>
  <c r="J23" i="6"/>
  <c r="J24" i="6"/>
  <c r="J25" i="6"/>
  <c r="J28" i="6"/>
  <c r="J47" i="6"/>
  <c r="J48" i="6"/>
  <c r="J67" i="6"/>
  <c r="J68" i="6"/>
  <c r="J85" i="6"/>
  <c r="J86" i="6"/>
  <c r="J90" i="6"/>
  <c r="J142" i="6"/>
  <c r="J143" i="6"/>
  <c r="J144" i="6"/>
  <c r="J147" i="6"/>
  <c r="J148" i="6"/>
  <c r="J149" i="6"/>
  <c r="J167" i="6"/>
  <c r="J168" i="6"/>
  <c r="J184" i="6"/>
  <c r="J187" i="6"/>
  <c r="J190" i="6"/>
  <c r="J207" i="6"/>
  <c r="J208" i="6"/>
  <c r="J246" i="6"/>
  <c r="J247" i="6"/>
  <c r="J248" i="6"/>
  <c r="J249" i="6"/>
  <c r="J262" i="6"/>
  <c r="J264" i="6"/>
  <c r="J282" i="6"/>
  <c r="J284" i="6"/>
  <c r="J287" i="6"/>
  <c r="J304" i="6"/>
  <c r="J2" i="4"/>
  <c r="J3" i="4"/>
  <c r="J4" i="4"/>
  <c r="J5" i="4"/>
  <c r="J6" i="4"/>
  <c r="J7" i="4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J23" i="4"/>
  <c r="J24" i="4"/>
  <c r="J25" i="4"/>
  <c r="J26" i="4"/>
  <c r="J27" i="4"/>
  <c r="J28" i="4"/>
  <c r="J29" i="4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J43" i="4"/>
  <c r="J44" i="4"/>
  <c r="J45" i="4"/>
  <c r="J46" i="4"/>
  <c r="J47" i="4"/>
  <c r="J48" i="4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J63" i="4"/>
  <c r="J64" i="4"/>
  <c r="J65" i="4"/>
  <c r="J66" i="4"/>
  <c r="J67" i="4"/>
  <c r="J68" i="4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J103" i="4"/>
  <c r="J104" i="4"/>
  <c r="J105" i="4"/>
  <c r="J106" i="4"/>
  <c r="J107" i="4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J123" i="4"/>
  <c r="J124" i="4"/>
  <c r="J125" i="4"/>
  <c r="J126" i="4"/>
  <c r="J127" i="4"/>
  <c r="J128" i="4"/>
  <c r="J129" i="4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J143" i="4"/>
  <c r="J144" i="4"/>
  <c r="J145" i="4"/>
  <c r="J146" i="4"/>
  <c r="J147" i="4"/>
  <c r="J148" i="4"/>
  <c r="J149" i="4"/>
  <c r="J150" i="4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J163" i="4"/>
  <c r="J164" i="4"/>
  <c r="J165" i="4"/>
  <c r="J166" i="4"/>
  <c r="J167" i="4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J183" i="4"/>
  <c r="J184" i="4"/>
  <c r="J185" i="4"/>
  <c r="J186" i="4"/>
  <c r="J187" i="4"/>
  <c r="J188" i="4"/>
  <c r="K188" i="4" s="1"/>
  <c r="J189" i="4"/>
  <c r="K189" i="4" s="1"/>
  <c r="J190" i="4"/>
  <c r="K190" i="4" s="1"/>
  <c r="J191" i="4"/>
  <c r="K191" i="4" s="1"/>
  <c r="J192" i="4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J203" i="4"/>
  <c r="J204" i="4"/>
  <c r="J205" i="4"/>
  <c r="J206" i="4"/>
  <c r="J207" i="4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J223" i="4"/>
  <c r="J224" i="4"/>
  <c r="J225" i="4"/>
  <c r="J226" i="4"/>
  <c r="J227" i="4"/>
  <c r="J228" i="4"/>
  <c r="J229" i="4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J243" i="4"/>
  <c r="J244" i="4"/>
  <c r="J245" i="4"/>
  <c r="J246" i="4"/>
  <c r="J247" i="4"/>
  <c r="J248" i="4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J263" i="4"/>
  <c r="J264" i="4"/>
  <c r="J265" i="4"/>
  <c r="J266" i="4"/>
  <c r="J267" i="4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J283" i="4"/>
  <c r="J284" i="4"/>
  <c r="J285" i="4"/>
  <c r="J286" i="4"/>
  <c r="J287" i="4"/>
  <c r="J288" i="4"/>
  <c r="J289" i="4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J323" i="4"/>
  <c r="J324" i="4"/>
  <c r="J325" i="4"/>
  <c r="J326" i="4"/>
  <c r="J327" i="4"/>
  <c r="J328" i="4"/>
  <c r="K328" i="4" s="1"/>
  <c r="J329" i="4"/>
  <c r="K329" i="4" s="1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J343" i="4"/>
  <c r="J344" i="4"/>
  <c r="J345" i="4"/>
  <c r="J346" i="4"/>
  <c r="J347" i="4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J363" i="4"/>
  <c r="J364" i="4"/>
  <c r="J365" i="4"/>
  <c r="J366" i="4"/>
  <c r="J367" i="4"/>
  <c r="J368" i="4"/>
  <c r="K368" i="4" s="1"/>
  <c r="J369" i="4"/>
  <c r="K369" i="4" s="1"/>
  <c r="J370" i="4"/>
  <c r="J371" i="4"/>
  <c r="K371" i="4" s="1"/>
  <c r="J372" i="4"/>
  <c r="K372" i="4" s="1"/>
  <c r="J373" i="4"/>
  <c r="K373" i="4" s="1"/>
  <c r="J374" i="4"/>
  <c r="K374" i="4" s="1"/>
  <c r="J375" i="4"/>
  <c r="K375" i="4" s="1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J383" i="4"/>
  <c r="J384" i="4"/>
  <c r="J385" i="4"/>
  <c r="J386" i="4"/>
  <c r="J387" i="4"/>
  <c r="J388" i="4"/>
  <c r="K388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J403" i="4"/>
  <c r="J404" i="4"/>
  <c r="J405" i="4"/>
  <c r="J406" i="4"/>
  <c r="J407" i="4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J423" i="4"/>
  <c r="J424" i="4"/>
  <c r="J425" i="4"/>
  <c r="K425" i="4" s="1"/>
  <c r="J426" i="4"/>
  <c r="K426" i="4" s="1"/>
  <c r="J427" i="4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J443" i="4"/>
  <c r="J444" i="4"/>
  <c r="J445" i="4"/>
  <c r="J446" i="4"/>
  <c r="J447" i="4"/>
  <c r="J448" i="4"/>
  <c r="J449" i="4"/>
  <c r="J450" i="4"/>
  <c r="J451" i="4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J463" i="4"/>
  <c r="J464" i="4"/>
  <c r="J465" i="4"/>
  <c r="J466" i="4"/>
  <c r="J467" i="4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J483" i="4"/>
  <c r="J484" i="4"/>
  <c r="K484" i="4" s="1"/>
  <c r="J485" i="4"/>
  <c r="J486" i="4"/>
  <c r="J487" i="4"/>
  <c r="J488" i="4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0" i="4"/>
  <c r="K500" i="4" s="1"/>
  <c r="J501" i="4"/>
  <c r="K501" i="4" s="1"/>
  <c r="J502" i="4"/>
  <c r="J503" i="4"/>
  <c r="J504" i="4"/>
  <c r="J505" i="4"/>
  <c r="J506" i="4"/>
  <c r="J507" i="4"/>
  <c r="J508" i="4"/>
  <c r="J509" i="4"/>
  <c r="J510" i="4"/>
  <c r="J511" i="4"/>
  <c r="J512" i="4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J523" i="4"/>
  <c r="J524" i="4"/>
  <c r="J525" i="4"/>
  <c r="K525" i="4" s="1"/>
  <c r="J526" i="4"/>
  <c r="J527" i="4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J543" i="4"/>
  <c r="J544" i="4"/>
  <c r="J545" i="4"/>
  <c r="J546" i="4"/>
  <c r="J547" i="4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J563" i="4"/>
  <c r="J564" i="4"/>
  <c r="K564" i="4" s="1"/>
  <c r="J565" i="4"/>
  <c r="J566" i="4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J583" i="4"/>
  <c r="J584" i="4"/>
  <c r="J585" i="4"/>
  <c r="J586" i="4"/>
  <c r="K586" i="4" s="1"/>
  <c r="J587" i="4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K2" i="4"/>
  <c r="K3" i="4"/>
  <c r="K4" i="4"/>
  <c r="K5" i="4"/>
  <c r="K6" i="4"/>
  <c r="K7" i="4"/>
  <c r="K22" i="4"/>
  <c r="K23" i="4"/>
  <c r="K24" i="4"/>
  <c r="K25" i="4"/>
  <c r="K26" i="4"/>
  <c r="K27" i="4"/>
  <c r="K28" i="4"/>
  <c r="K29" i="4"/>
  <c r="K42" i="4"/>
  <c r="K43" i="4"/>
  <c r="K44" i="4"/>
  <c r="K45" i="4"/>
  <c r="K46" i="4"/>
  <c r="K47" i="4"/>
  <c r="K48" i="4"/>
  <c r="K62" i="4"/>
  <c r="K63" i="4"/>
  <c r="K64" i="4"/>
  <c r="K65" i="4"/>
  <c r="K66" i="4"/>
  <c r="K67" i="4"/>
  <c r="K68" i="4"/>
  <c r="K82" i="4"/>
  <c r="K83" i="4"/>
  <c r="K84" i="4"/>
  <c r="K85" i="4"/>
  <c r="K86" i="4"/>
  <c r="K87" i="4"/>
  <c r="K88" i="4"/>
  <c r="K89" i="4"/>
  <c r="K90" i="4"/>
  <c r="K91" i="4"/>
  <c r="K92" i="4"/>
  <c r="K93" i="4"/>
  <c r="K102" i="4"/>
  <c r="K103" i="4"/>
  <c r="K104" i="4"/>
  <c r="K105" i="4"/>
  <c r="K106" i="4"/>
  <c r="K107" i="4"/>
  <c r="K122" i="4"/>
  <c r="K123" i="4"/>
  <c r="K124" i="4"/>
  <c r="K125" i="4"/>
  <c r="K126" i="4"/>
  <c r="K127" i="4"/>
  <c r="K128" i="4"/>
  <c r="K129" i="4"/>
  <c r="K142" i="4"/>
  <c r="K143" i="4"/>
  <c r="K144" i="4"/>
  <c r="K145" i="4"/>
  <c r="K146" i="4"/>
  <c r="K147" i="4"/>
  <c r="K148" i="4"/>
  <c r="K149" i="4"/>
  <c r="K150" i="4"/>
  <c r="K162" i="4"/>
  <c r="K163" i="4"/>
  <c r="K164" i="4"/>
  <c r="K165" i="4"/>
  <c r="K166" i="4"/>
  <c r="K167" i="4"/>
  <c r="K182" i="4"/>
  <c r="K183" i="4"/>
  <c r="K184" i="4"/>
  <c r="K185" i="4"/>
  <c r="K186" i="4"/>
  <c r="K187" i="4"/>
  <c r="K192" i="4"/>
  <c r="K202" i="4"/>
  <c r="K203" i="4"/>
  <c r="K204" i="4"/>
  <c r="K205" i="4"/>
  <c r="K206" i="4"/>
  <c r="K207" i="4"/>
  <c r="K222" i="4"/>
  <c r="K223" i="4"/>
  <c r="K224" i="4"/>
  <c r="K225" i="4"/>
  <c r="K226" i="4"/>
  <c r="K227" i="4"/>
  <c r="K228" i="4"/>
  <c r="K229" i="4"/>
  <c r="K242" i="4"/>
  <c r="K243" i="4"/>
  <c r="K244" i="4"/>
  <c r="K245" i="4"/>
  <c r="K246" i="4"/>
  <c r="K247" i="4"/>
  <c r="K248" i="4"/>
  <c r="K262" i="4"/>
  <c r="K263" i="4"/>
  <c r="K264" i="4"/>
  <c r="K265" i="4"/>
  <c r="K266" i="4"/>
  <c r="K267" i="4"/>
  <c r="K282" i="4"/>
  <c r="K283" i="4"/>
  <c r="K284" i="4"/>
  <c r="K285" i="4"/>
  <c r="K286" i="4"/>
  <c r="K287" i="4"/>
  <c r="K288" i="4"/>
  <c r="K289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22" i="4"/>
  <c r="K323" i="4"/>
  <c r="K324" i="4"/>
  <c r="K325" i="4"/>
  <c r="K326" i="4"/>
  <c r="K327" i="4"/>
  <c r="K342" i="4"/>
  <c r="K343" i="4"/>
  <c r="K344" i="4"/>
  <c r="K345" i="4"/>
  <c r="K346" i="4"/>
  <c r="K347" i="4"/>
  <c r="K362" i="4"/>
  <c r="K363" i="4"/>
  <c r="K364" i="4"/>
  <c r="K365" i="4"/>
  <c r="K366" i="4"/>
  <c r="K367" i="4"/>
  <c r="K370" i="4"/>
  <c r="K382" i="4"/>
  <c r="K383" i="4"/>
  <c r="K384" i="4"/>
  <c r="K385" i="4"/>
  <c r="K386" i="4"/>
  <c r="K387" i="4"/>
  <c r="K402" i="4"/>
  <c r="K403" i="4"/>
  <c r="K404" i="4"/>
  <c r="K405" i="4"/>
  <c r="K406" i="4"/>
  <c r="K407" i="4"/>
  <c r="K422" i="4"/>
  <c r="K423" i="4"/>
  <c r="K424" i="4"/>
  <c r="K427" i="4"/>
  <c r="K442" i="4"/>
  <c r="K443" i="4"/>
  <c r="K444" i="4"/>
  <c r="K445" i="4"/>
  <c r="K446" i="4"/>
  <c r="K447" i="4"/>
  <c r="K448" i="4"/>
  <c r="K449" i="4"/>
  <c r="K450" i="4"/>
  <c r="K451" i="4"/>
  <c r="K462" i="4"/>
  <c r="K463" i="4"/>
  <c r="K464" i="4"/>
  <c r="K465" i="4"/>
  <c r="K466" i="4"/>
  <c r="K467" i="4"/>
  <c r="K482" i="4"/>
  <c r="K483" i="4"/>
  <c r="K485" i="4"/>
  <c r="K486" i="4"/>
  <c r="K487" i="4"/>
  <c r="K488" i="4"/>
  <c r="K502" i="4"/>
  <c r="K503" i="4"/>
  <c r="K504" i="4"/>
  <c r="K505" i="4"/>
  <c r="K506" i="4"/>
  <c r="K507" i="4"/>
  <c r="K508" i="4"/>
  <c r="K509" i="4"/>
  <c r="K510" i="4"/>
  <c r="K511" i="4"/>
  <c r="K512" i="4"/>
  <c r="K522" i="4"/>
  <c r="K523" i="4"/>
  <c r="K524" i="4"/>
  <c r="K526" i="4"/>
  <c r="K527" i="4"/>
  <c r="K542" i="4"/>
  <c r="K543" i="4"/>
  <c r="K544" i="4"/>
  <c r="K545" i="4"/>
  <c r="K546" i="4"/>
  <c r="K547" i="4"/>
  <c r="K562" i="4"/>
  <c r="K563" i="4"/>
  <c r="K565" i="4"/>
  <c r="K566" i="4"/>
  <c r="K582" i="4"/>
  <c r="K583" i="4"/>
  <c r="K584" i="4"/>
  <c r="K585" i="4"/>
  <c r="K587" i="4"/>
  <c r="L2" i="4"/>
  <c r="M2" i="4" s="1"/>
  <c r="N2" i="4" s="1"/>
  <c r="L3" i="4"/>
  <c r="M3" i="4" s="1"/>
  <c r="L4" i="4"/>
  <c r="M4" i="4" s="1"/>
  <c r="N4" i="4" s="1"/>
  <c r="L5" i="4"/>
  <c r="M5" i="4" s="1"/>
  <c r="N5" i="4" s="1"/>
  <c r="L6" i="4"/>
  <c r="M6" i="4" s="1"/>
  <c r="N6" i="4" s="1"/>
  <c r="L7" i="4"/>
  <c r="M7" i="4" s="1"/>
  <c r="N7" i="4" s="1"/>
  <c r="L8" i="4"/>
  <c r="M8" i="4" s="1"/>
  <c r="N8" i="4" s="1"/>
  <c r="L9" i="4"/>
  <c r="M9" i="4" s="1"/>
  <c r="N9" i="4" s="1"/>
  <c r="L10" i="4"/>
  <c r="M10" i="4" s="1"/>
  <c r="N10" i="4" s="1"/>
  <c r="L11" i="4"/>
  <c r="M11" i="4" s="1"/>
  <c r="N11" i="4" s="1"/>
  <c r="L12" i="4"/>
  <c r="M12" i="4" s="1"/>
  <c r="N12" i="4" s="1"/>
  <c r="L13" i="4"/>
  <c r="M13" i="4" s="1"/>
  <c r="N13" i="4" s="1"/>
  <c r="L14" i="4"/>
  <c r="L15" i="4"/>
  <c r="L16" i="4"/>
  <c r="L17" i="4"/>
  <c r="L18" i="4"/>
  <c r="M18" i="4" s="1"/>
  <c r="N18" i="4" s="1"/>
  <c r="L19" i="4"/>
  <c r="M19" i="4" s="1"/>
  <c r="N19" i="4" s="1"/>
  <c r="L20" i="4"/>
  <c r="M20" i="4" s="1"/>
  <c r="N20" i="4" s="1"/>
  <c r="L21" i="4"/>
  <c r="M21" i="4" s="1"/>
  <c r="N21" i="4" s="1"/>
  <c r="L22" i="4"/>
  <c r="M22" i="4" s="1"/>
  <c r="N22" i="4" s="1"/>
  <c r="L23" i="4"/>
  <c r="M23" i="4" s="1"/>
  <c r="N23" i="4" s="1"/>
  <c r="L24" i="4"/>
  <c r="M24" i="4" s="1"/>
  <c r="N24" i="4" s="1"/>
  <c r="L25" i="4"/>
  <c r="M25" i="4" s="1"/>
  <c r="N25" i="4" s="1"/>
  <c r="L26" i="4"/>
  <c r="L27" i="4"/>
  <c r="L28" i="4"/>
  <c r="L29" i="4"/>
  <c r="L30" i="4"/>
  <c r="L31" i="4"/>
  <c r="L32" i="4"/>
  <c r="M32" i="4" s="1"/>
  <c r="N32" i="4" s="1"/>
  <c r="L33" i="4"/>
  <c r="M33" i="4" s="1"/>
  <c r="N33" i="4" s="1"/>
  <c r="L34" i="4"/>
  <c r="L35" i="4"/>
  <c r="L36" i="4"/>
  <c r="M36" i="4" s="1"/>
  <c r="N36" i="4" s="1"/>
  <c r="L37" i="4"/>
  <c r="L38" i="4"/>
  <c r="M38" i="4" s="1"/>
  <c r="N38" i="4" s="1"/>
  <c r="L39" i="4"/>
  <c r="M39" i="4" s="1"/>
  <c r="N39" i="4" s="1"/>
  <c r="L40" i="4"/>
  <c r="L41" i="4"/>
  <c r="M41" i="4" s="1"/>
  <c r="N41" i="4" s="1"/>
  <c r="L42" i="4"/>
  <c r="M42" i="4" s="1"/>
  <c r="N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N48" i="4" s="1"/>
  <c r="L49" i="4"/>
  <c r="M49" i="4" s="1"/>
  <c r="N49" i="4" s="1"/>
  <c r="L50" i="4"/>
  <c r="M50" i="4" s="1"/>
  <c r="N50" i="4" s="1"/>
  <c r="L51" i="4"/>
  <c r="M51" i="4" s="1"/>
  <c r="N51" i="4" s="1"/>
  <c r="L52" i="4"/>
  <c r="M52" i="4" s="1"/>
  <c r="N52" i="4" s="1"/>
  <c r="L53" i="4"/>
  <c r="M53" i="4" s="1"/>
  <c r="N53" i="4" s="1"/>
  <c r="L54" i="4"/>
  <c r="L55" i="4"/>
  <c r="L56" i="4"/>
  <c r="L57" i="4"/>
  <c r="L58" i="4"/>
  <c r="M58" i="4" s="1"/>
  <c r="N58" i="4" s="1"/>
  <c r="L59" i="4"/>
  <c r="M59" i="4" s="1"/>
  <c r="N59" i="4" s="1"/>
  <c r="L60" i="4"/>
  <c r="M60" i="4" s="1"/>
  <c r="N60" i="4" s="1"/>
  <c r="L61" i="4"/>
  <c r="L62" i="4"/>
  <c r="L63" i="4"/>
  <c r="L64" i="4"/>
  <c r="M64" i="4" s="1"/>
  <c r="L65" i="4"/>
  <c r="M65" i="4" s="1"/>
  <c r="L66" i="4"/>
  <c r="M66" i="4" s="1"/>
  <c r="N66" i="4" s="1"/>
  <c r="L67" i="4"/>
  <c r="M67" i="4" s="1"/>
  <c r="N67" i="4" s="1"/>
  <c r="L68" i="4"/>
  <c r="M68" i="4" s="1"/>
  <c r="N68" i="4" s="1"/>
  <c r="L69" i="4"/>
  <c r="M69" i="4" s="1"/>
  <c r="N69" i="4" s="1"/>
  <c r="L70" i="4"/>
  <c r="M70" i="4" s="1"/>
  <c r="N70" i="4" s="1"/>
  <c r="L71" i="4"/>
  <c r="M71" i="4" s="1"/>
  <c r="N71" i="4" s="1"/>
  <c r="L72" i="4"/>
  <c r="M72" i="4" s="1"/>
  <c r="N72" i="4" s="1"/>
  <c r="L73" i="4"/>
  <c r="M73" i="4" s="1"/>
  <c r="N73" i="4" s="1"/>
  <c r="L74" i="4"/>
  <c r="L75" i="4"/>
  <c r="L76" i="4"/>
  <c r="L77" i="4"/>
  <c r="L78" i="4"/>
  <c r="M78" i="4" s="1"/>
  <c r="N78" i="4" s="1"/>
  <c r="L79" i="4"/>
  <c r="M79" i="4" s="1"/>
  <c r="N79" i="4" s="1"/>
  <c r="L80" i="4"/>
  <c r="M80" i="4" s="1"/>
  <c r="N80" i="4" s="1"/>
  <c r="L81" i="4"/>
  <c r="M81" i="4" s="1"/>
  <c r="N81" i="4" s="1"/>
  <c r="L82" i="4"/>
  <c r="M82" i="4" s="1"/>
  <c r="N82" i="4" s="1"/>
  <c r="L83" i="4"/>
  <c r="L84" i="4"/>
  <c r="L85" i="4"/>
  <c r="M85" i="4" s="1"/>
  <c r="N85" i="4" s="1"/>
  <c r="L86" i="4"/>
  <c r="M86" i="4" s="1"/>
  <c r="N86" i="4" s="1"/>
  <c r="L87" i="4"/>
  <c r="M87" i="4" s="1"/>
  <c r="N87" i="4" s="1"/>
  <c r="L88" i="4"/>
  <c r="M88" i="4" s="1"/>
  <c r="N88" i="4" s="1"/>
  <c r="L89" i="4"/>
  <c r="M89" i="4" s="1"/>
  <c r="N89" i="4" s="1"/>
  <c r="L90" i="4"/>
  <c r="M90" i="4" s="1"/>
  <c r="N90" i="4" s="1"/>
  <c r="L91" i="4"/>
  <c r="M91" i="4" s="1"/>
  <c r="N91" i="4" s="1"/>
  <c r="L92" i="4"/>
  <c r="M92" i="4" s="1"/>
  <c r="N92" i="4" s="1"/>
  <c r="L93" i="4"/>
  <c r="M93" i="4" s="1"/>
  <c r="N93" i="4" s="1"/>
  <c r="L94" i="4"/>
  <c r="L95" i="4"/>
  <c r="L96" i="4"/>
  <c r="L97" i="4"/>
  <c r="L98" i="4"/>
  <c r="M98" i="4" s="1"/>
  <c r="N98" i="4" s="1"/>
  <c r="L99" i="4"/>
  <c r="M99" i="4" s="1"/>
  <c r="N99" i="4" s="1"/>
  <c r="L100" i="4"/>
  <c r="L101" i="4"/>
  <c r="M101" i="4" s="1"/>
  <c r="N101" i="4" s="1"/>
  <c r="L102" i="4"/>
  <c r="M102" i="4" s="1"/>
  <c r="N102" i="4" s="1"/>
  <c r="L103" i="4"/>
  <c r="M103" i="4" s="1"/>
  <c r="N103" i="4" s="1"/>
  <c r="L104" i="4"/>
  <c r="M104" i="4" s="1"/>
  <c r="N104" i="4" s="1"/>
  <c r="L105" i="4"/>
  <c r="M105" i="4" s="1"/>
  <c r="N105" i="4" s="1"/>
  <c r="L106" i="4"/>
  <c r="M106" i="4" s="1"/>
  <c r="N106" i="4" s="1"/>
  <c r="L107" i="4"/>
  <c r="M107" i="4" s="1"/>
  <c r="N107" i="4" s="1"/>
  <c r="L108" i="4"/>
  <c r="M108" i="4" s="1"/>
  <c r="N108" i="4" s="1"/>
  <c r="L109" i="4"/>
  <c r="M109" i="4" s="1"/>
  <c r="N109" i="4" s="1"/>
  <c r="L110" i="4"/>
  <c r="M110" i="4" s="1"/>
  <c r="N110" i="4" s="1"/>
  <c r="L111" i="4"/>
  <c r="M111" i="4" s="1"/>
  <c r="N111" i="4" s="1"/>
  <c r="L112" i="4"/>
  <c r="M112" i="4" s="1"/>
  <c r="N112" i="4" s="1"/>
  <c r="L113" i="4"/>
  <c r="M113" i="4" s="1"/>
  <c r="N113" i="4" s="1"/>
  <c r="L114" i="4"/>
  <c r="L115" i="4"/>
  <c r="M115" i="4" s="1"/>
  <c r="N115" i="4" s="1"/>
  <c r="L116" i="4"/>
  <c r="L117" i="4"/>
  <c r="L118" i="4"/>
  <c r="M118" i="4" s="1"/>
  <c r="N118" i="4" s="1"/>
  <c r="L119" i="4"/>
  <c r="M119" i="4" s="1"/>
  <c r="N119" i="4" s="1"/>
  <c r="L120" i="4"/>
  <c r="M120" i="4" s="1"/>
  <c r="N120" i="4" s="1"/>
  <c r="L121" i="4"/>
  <c r="M121" i="4" s="1"/>
  <c r="N121" i="4" s="1"/>
  <c r="L122" i="4"/>
  <c r="M122" i="4" s="1"/>
  <c r="N122" i="4" s="1"/>
  <c r="L123" i="4"/>
  <c r="L124" i="4"/>
  <c r="L125" i="4"/>
  <c r="L126" i="4"/>
  <c r="L127" i="4"/>
  <c r="L128" i="4"/>
  <c r="M128" i="4" s="1"/>
  <c r="N128" i="4" s="1"/>
  <c r="L129" i="4"/>
  <c r="M129" i="4" s="1"/>
  <c r="N129" i="4" s="1"/>
  <c r="L130" i="4"/>
  <c r="M130" i="4" s="1"/>
  <c r="N130" i="4" s="1"/>
  <c r="L131" i="4"/>
  <c r="M131" i="4" s="1"/>
  <c r="N131" i="4" s="1"/>
  <c r="L132" i="4"/>
  <c r="M132" i="4" s="1"/>
  <c r="N132" i="4" s="1"/>
  <c r="L133" i="4"/>
  <c r="M133" i="4" s="1"/>
  <c r="N133" i="4" s="1"/>
  <c r="L134" i="4"/>
  <c r="L135" i="4"/>
  <c r="L136" i="4"/>
  <c r="L137" i="4"/>
  <c r="L138" i="4"/>
  <c r="M138" i="4" s="1"/>
  <c r="N138" i="4" s="1"/>
  <c r="L139" i="4"/>
  <c r="M139" i="4" s="1"/>
  <c r="N139" i="4" s="1"/>
  <c r="L140" i="4"/>
  <c r="M140" i="4" s="1"/>
  <c r="N140" i="4" s="1"/>
  <c r="L141" i="4"/>
  <c r="M141" i="4" s="1"/>
  <c r="N141" i="4" s="1"/>
  <c r="L142" i="4"/>
  <c r="M142" i="4" s="1"/>
  <c r="N142" i="4" s="1"/>
  <c r="L143" i="4"/>
  <c r="M143" i="4" s="1"/>
  <c r="N143" i="4" s="1"/>
  <c r="L144" i="4"/>
  <c r="M144" i="4" s="1"/>
  <c r="N144" i="4" s="1"/>
  <c r="L145" i="4"/>
  <c r="M145" i="4" s="1"/>
  <c r="N145" i="4" s="1"/>
  <c r="L146" i="4"/>
  <c r="M146" i="4" s="1"/>
  <c r="N146" i="4" s="1"/>
  <c r="L147" i="4"/>
  <c r="M147" i="4" s="1"/>
  <c r="N147" i="4" s="1"/>
  <c r="L148" i="4"/>
  <c r="M148" i="4" s="1"/>
  <c r="N148" i="4" s="1"/>
  <c r="L149" i="4"/>
  <c r="M149" i="4" s="1"/>
  <c r="N149" i="4" s="1"/>
  <c r="L150" i="4"/>
  <c r="M150" i="4" s="1"/>
  <c r="N150" i="4" s="1"/>
  <c r="L151" i="4"/>
  <c r="M151" i="4" s="1"/>
  <c r="N151" i="4" s="1"/>
  <c r="L152" i="4"/>
  <c r="M152" i="4" s="1"/>
  <c r="N152" i="4" s="1"/>
  <c r="L153" i="4"/>
  <c r="M153" i="4" s="1"/>
  <c r="N153" i="4" s="1"/>
  <c r="L154" i="4"/>
  <c r="L155" i="4"/>
  <c r="L156" i="4"/>
  <c r="L157" i="4"/>
  <c r="L158" i="4"/>
  <c r="M158" i="4" s="1"/>
  <c r="N158" i="4" s="1"/>
  <c r="L159" i="4"/>
  <c r="M159" i="4" s="1"/>
  <c r="N159" i="4" s="1"/>
  <c r="L160" i="4"/>
  <c r="M160" i="4" s="1"/>
  <c r="N160" i="4" s="1"/>
  <c r="L161" i="4"/>
  <c r="M161" i="4" s="1"/>
  <c r="N161" i="4" s="1"/>
  <c r="L162" i="4"/>
  <c r="M162" i="4" s="1"/>
  <c r="L163" i="4"/>
  <c r="L164" i="4"/>
  <c r="M164" i="4" s="1"/>
  <c r="N164" i="4" s="1"/>
  <c r="L165" i="4"/>
  <c r="M165" i="4" s="1"/>
  <c r="N165" i="4" s="1"/>
  <c r="L166" i="4"/>
  <c r="M166" i="4" s="1"/>
  <c r="N166" i="4" s="1"/>
  <c r="L167" i="4"/>
  <c r="M167" i="4" s="1"/>
  <c r="N167" i="4" s="1"/>
  <c r="L168" i="4"/>
  <c r="M168" i="4" s="1"/>
  <c r="N168" i="4" s="1"/>
  <c r="L169" i="4"/>
  <c r="M169" i="4" s="1"/>
  <c r="N169" i="4" s="1"/>
  <c r="L170" i="4"/>
  <c r="M170" i="4" s="1"/>
  <c r="N170" i="4" s="1"/>
  <c r="L171" i="4"/>
  <c r="M171" i="4" s="1"/>
  <c r="N171" i="4" s="1"/>
  <c r="L172" i="4"/>
  <c r="M172" i="4" s="1"/>
  <c r="N172" i="4" s="1"/>
  <c r="L173" i="4"/>
  <c r="M173" i="4" s="1"/>
  <c r="N173" i="4" s="1"/>
  <c r="L174" i="4"/>
  <c r="L175" i="4"/>
  <c r="L176" i="4"/>
  <c r="L177" i="4"/>
  <c r="L178" i="4"/>
  <c r="M178" i="4" s="1"/>
  <c r="N178" i="4" s="1"/>
  <c r="L179" i="4"/>
  <c r="M179" i="4" s="1"/>
  <c r="N179" i="4" s="1"/>
  <c r="L180" i="4"/>
  <c r="M180" i="4" s="1"/>
  <c r="N180" i="4" s="1"/>
  <c r="L181" i="4"/>
  <c r="M181" i="4" s="1"/>
  <c r="N181" i="4" s="1"/>
  <c r="L182" i="4"/>
  <c r="L183" i="4"/>
  <c r="L184" i="4"/>
  <c r="L185" i="4"/>
  <c r="L186" i="4"/>
  <c r="M186" i="4" s="1"/>
  <c r="L187" i="4"/>
  <c r="L188" i="4"/>
  <c r="L189" i="4"/>
  <c r="M189" i="4" s="1"/>
  <c r="N189" i="4" s="1"/>
  <c r="L190" i="4"/>
  <c r="M190" i="4" s="1"/>
  <c r="N190" i="4" s="1"/>
  <c r="L191" i="4"/>
  <c r="M191" i="4" s="1"/>
  <c r="N191" i="4" s="1"/>
  <c r="L192" i="4"/>
  <c r="M192" i="4" s="1"/>
  <c r="N192" i="4" s="1"/>
  <c r="L193" i="4"/>
  <c r="M193" i="4" s="1"/>
  <c r="N193" i="4" s="1"/>
  <c r="L194" i="4"/>
  <c r="L195" i="4"/>
  <c r="L196" i="4"/>
  <c r="M196" i="4" s="1"/>
  <c r="N196" i="4" s="1"/>
  <c r="L197" i="4"/>
  <c r="M197" i="4" s="1"/>
  <c r="N197" i="4" s="1"/>
  <c r="L198" i="4"/>
  <c r="M198" i="4" s="1"/>
  <c r="N198" i="4" s="1"/>
  <c r="L199" i="4"/>
  <c r="M199" i="4" s="1"/>
  <c r="N199" i="4" s="1"/>
  <c r="L200" i="4"/>
  <c r="M200" i="4" s="1"/>
  <c r="N200" i="4" s="1"/>
  <c r="L201" i="4"/>
  <c r="M201" i="4" s="1"/>
  <c r="N201" i="4" s="1"/>
  <c r="L202" i="4"/>
  <c r="M202" i="4" s="1"/>
  <c r="N202" i="4" s="1"/>
  <c r="L203" i="4"/>
  <c r="M203" i="4" s="1"/>
  <c r="N203" i="4" s="1"/>
  <c r="L204" i="4"/>
  <c r="M204" i="4" s="1"/>
  <c r="N204" i="4" s="1"/>
  <c r="L205" i="4"/>
  <c r="M205" i="4" s="1"/>
  <c r="N205" i="4" s="1"/>
  <c r="L206" i="4"/>
  <c r="M206" i="4" s="1"/>
  <c r="N206" i="4" s="1"/>
  <c r="L207" i="4"/>
  <c r="M207" i="4" s="1"/>
  <c r="N207" i="4" s="1"/>
  <c r="L208" i="4"/>
  <c r="M208" i="4" s="1"/>
  <c r="N208" i="4" s="1"/>
  <c r="L209" i="4"/>
  <c r="M209" i="4" s="1"/>
  <c r="N209" i="4" s="1"/>
  <c r="L210" i="4"/>
  <c r="M210" i="4" s="1"/>
  <c r="N210" i="4" s="1"/>
  <c r="L211" i="4"/>
  <c r="M211" i="4" s="1"/>
  <c r="N211" i="4" s="1"/>
  <c r="L212" i="4"/>
  <c r="M212" i="4" s="1"/>
  <c r="N212" i="4" s="1"/>
  <c r="L213" i="4"/>
  <c r="M213" i="4" s="1"/>
  <c r="N213" i="4" s="1"/>
  <c r="L214" i="4"/>
  <c r="L215" i="4"/>
  <c r="L216" i="4"/>
  <c r="L217" i="4"/>
  <c r="L218" i="4"/>
  <c r="M218" i="4" s="1"/>
  <c r="N218" i="4" s="1"/>
  <c r="L219" i="4"/>
  <c r="M219" i="4" s="1"/>
  <c r="N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L227" i="4"/>
  <c r="L228" i="4"/>
  <c r="L229" i="4"/>
  <c r="L230" i="4"/>
  <c r="L231" i="4"/>
  <c r="L232" i="4"/>
  <c r="M232" i="4" s="1"/>
  <c r="N232" i="4" s="1"/>
  <c r="L233" i="4"/>
  <c r="M233" i="4" s="1"/>
  <c r="N233" i="4" s="1"/>
  <c r="L234" i="4"/>
  <c r="L235" i="4"/>
  <c r="L236" i="4"/>
  <c r="L237" i="4"/>
  <c r="L238" i="4"/>
  <c r="M238" i="4" s="1"/>
  <c r="N238" i="4" s="1"/>
  <c r="L239" i="4"/>
  <c r="M239" i="4" s="1"/>
  <c r="N239" i="4" s="1"/>
  <c r="L240" i="4"/>
  <c r="L241" i="4"/>
  <c r="M241" i="4" s="1"/>
  <c r="N241" i="4" s="1"/>
  <c r="L242" i="4"/>
  <c r="M242" i="4" s="1"/>
  <c r="N242" i="4" s="1"/>
  <c r="L243" i="4"/>
  <c r="M243" i="4" s="1"/>
  <c r="L244" i="4"/>
  <c r="M244" i="4" s="1"/>
  <c r="L245" i="4"/>
  <c r="M245" i="4" s="1"/>
  <c r="L246" i="4"/>
  <c r="M246" i="4" s="1"/>
  <c r="L247" i="4"/>
  <c r="M247" i="4" s="1"/>
  <c r="L248" i="4"/>
  <c r="M248" i="4" s="1"/>
  <c r="N248" i="4" s="1"/>
  <c r="L249" i="4"/>
  <c r="M249" i="4" s="1"/>
  <c r="N249" i="4" s="1"/>
  <c r="L250" i="4"/>
  <c r="M250" i="4" s="1"/>
  <c r="N250" i="4" s="1"/>
  <c r="L251" i="4"/>
  <c r="M251" i="4" s="1"/>
  <c r="N251" i="4" s="1"/>
  <c r="L252" i="4"/>
  <c r="M252" i="4" s="1"/>
  <c r="N252" i="4" s="1"/>
  <c r="L253" i="4"/>
  <c r="M253" i="4" s="1"/>
  <c r="N253" i="4" s="1"/>
  <c r="L254" i="4"/>
  <c r="L255" i="4"/>
  <c r="L256" i="4"/>
  <c r="L257" i="4"/>
  <c r="L258" i="4"/>
  <c r="M258" i="4" s="1"/>
  <c r="N258" i="4" s="1"/>
  <c r="L259" i="4"/>
  <c r="M259" i="4" s="1"/>
  <c r="N259" i="4" s="1"/>
  <c r="L260" i="4"/>
  <c r="M260" i="4" s="1"/>
  <c r="N260" i="4" s="1"/>
  <c r="L261" i="4"/>
  <c r="M261" i="4" s="1"/>
  <c r="N261" i="4" s="1"/>
  <c r="L262" i="4"/>
  <c r="M262" i="4" s="1"/>
  <c r="N262" i="4" s="1"/>
  <c r="L263" i="4"/>
  <c r="L264" i="4"/>
  <c r="M264" i="4" s="1"/>
  <c r="N264" i="4" s="1"/>
  <c r="L265" i="4"/>
  <c r="M265" i="4" s="1"/>
  <c r="N265" i="4" s="1"/>
  <c r="L266" i="4"/>
  <c r="M266" i="4" s="1"/>
  <c r="N266" i="4" s="1"/>
  <c r="L267" i="4"/>
  <c r="M267" i="4" s="1"/>
  <c r="N267" i="4" s="1"/>
  <c r="L268" i="4"/>
  <c r="M268" i="4" s="1"/>
  <c r="N268" i="4" s="1"/>
  <c r="L269" i="4"/>
  <c r="M269" i="4" s="1"/>
  <c r="N269" i="4" s="1"/>
  <c r="L270" i="4"/>
  <c r="M270" i="4" s="1"/>
  <c r="N270" i="4" s="1"/>
  <c r="L271" i="4"/>
  <c r="M271" i="4" s="1"/>
  <c r="N271" i="4" s="1"/>
  <c r="L272" i="4"/>
  <c r="M272" i="4" s="1"/>
  <c r="N272" i="4" s="1"/>
  <c r="L273" i="4"/>
  <c r="M273" i="4" s="1"/>
  <c r="N273" i="4" s="1"/>
  <c r="L274" i="4"/>
  <c r="L275" i="4"/>
  <c r="L276" i="4"/>
  <c r="L277" i="4"/>
  <c r="L278" i="4"/>
  <c r="M278" i="4" s="1"/>
  <c r="N278" i="4" s="1"/>
  <c r="L279" i="4"/>
  <c r="M279" i="4" s="1"/>
  <c r="N279" i="4" s="1"/>
  <c r="L280" i="4"/>
  <c r="M280" i="4" s="1"/>
  <c r="N280" i="4" s="1"/>
  <c r="L281" i="4"/>
  <c r="M281" i="4" s="1"/>
  <c r="N281" i="4" s="1"/>
  <c r="L282" i="4"/>
  <c r="M282" i="4" s="1"/>
  <c r="N282" i="4" s="1"/>
  <c r="L283" i="4"/>
  <c r="L284" i="4"/>
  <c r="M284" i="4" s="1"/>
  <c r="N284" i="4" s="1"/>
  <c r="L285" i="4"/>
  <c r="M285" i="4" s="1"/>
  <c r="N285" i="4" s="1"/>
  <c r="L286" i="4"/>
  <c r="M286" i="4" s="1"/>
  <c r="N286" i="4" s="1"/>
  <c r="L287" i="4"/>
  <c r="M287" i="4" s="1"/>
  <c r="N287" i="4" s="1"/>
  <c r="L288" i="4"/>
  <c r="M288" i="4" s="1"/>
  <c r="N288" i="4" s="1"/>
  <c r="L289" i="4"/>
  <c r="M289" i="4" s="1"/>
  <c r="N289" i="4" s="1"/>
  <c r="L290" i="4"/>
  <c r="M290" i="4" s="1"/>
  <c r="N290" i="4" s="1"/>
  <c r="L291" i="4"/>
  <c r="M291" i="4" s="1"/>
  <c r="N291" i="4" s="1"/>
  <c r="L292" i="4"/>
  <c r="M292" i="4" s="1"/>
  <c r="N292" i="4" s="1"/>
  <c r="L293" i="4"/>
  <c r="M293" i="4" s="1"/>
  <c r="N293" i="4" s="1"/>
  <c r="L294" i="4"/>
  <c r="L295" i="4"/>
  <c r="L296" i="4"/>
  <c r="L297" i="4"/>
  <c r="L298" i="4"/>
  <c r="M298" i="4" s="1"/>
  <c r="N298" i="4" s="1"/>
  <c r="L299" i="4"/>
  <c r="M299" i="4" s="1"/>
  <c r="N299" i="4" s="1"/>
  <c r="L300" i="4"/>
  <c r="L301" i="4"/>
  <c r="L302" i="4"/>
  <c r="L303" i="4"/>
  <c r="L304" i="4"/>
  <c r="L305" i="4"/>
  <c r="L306" i="4"/>
  <c r="L307" i="4"/>
  <c r="L308" i="4"/>
  <c r="M308" i="4" s="1"/>
  <c r="N308" i="4" s="1"/>
  <c r="L309" i="4"/>
  <c r="M309" i="4" s="1"/>
  <c r="N309" i="4" s="1"/>
  <c r="L310" i="4"/>
  <c r="M310" i="4" s="1"/>
  <c r="L311" i="4"/>
  <c r="M311" i="4" s="1"/>
  <c r="L312" i="4"/>
  <c r="M312" i="4" s="1"/>
  <c r="N312" i="4" s="1"/>
  <c r="L313" i="4"/>
  <c r="M313" i="4" s="1"/>
  <c r="N313" i="4" s="1"/>
  <c r="L314" i="4"/>
  <c r="L315" i="4"/>
  <c r="M315" i="4" s="1"/>
  <c r="N315" i="4" s="1"/>
  <c r="L316" i="4"/>
  <c r="L317" i="4"/>
  <c r="L318" i="4"/>
  <c r="M318" i="4" s="1"/>
  <c r="N318" i="4" s="1"/>
  <c r="L319" i="4"/>
  <c r="M319" i="4" s="1"/>
  <c r="N319" i="4" s="1"/>
  <c r="L320" i="4"/>
  <c r="M320" i="4" s="1"/>
  <c r="N320" i="4" s="1"/>
  <c r="L321" i="4"/>
  <c r="M321" i="4" s="1"/>
  <c r="N321" i="4" s="1"/>
  <c r="L322" i="4"/>
  <c r="M322" i="4" s="1"/>
  <c r="N322" i="4" s="1"/>
  <c r="L323" i="4"/>
  <c r="L324" i="4"/>
  <c r="L325" i="4"/>
  <c r="L326" i="4"/>
  <c r="M326" i="4" s="1"/>
  <c r="N326" i="4" s="1"/>
  <c r="L327" i="4"/>
  <c r="M327" i="4" s="1"/>
  <c r="N327" i="4" s="1"/>
  <c r="L328" i="4"/>
  <c r="M328" i="4" s="1"/>
  <c r="N328" i="4" s="1"/>
  <c r="L329" i="4"/>
  <c r="M329" i="4" s="1"/>
  <c r="N329" i="4" s="1"/>
  <c r="L330" i="4"/>
  <c r="M330" i="4" s="1"/>
  <c r="N330" i="4" s="1"/>
  <c r="L331" i="4"/>
  <c r="M331" i="4" s="1"/>
  <c r="N331" i="4" s="1"/>
  <c r="L332" i="4"/>
  <c r="M332" i="4" s="1"/>
  <c r="N332" i="4" s="1"/>
  <c r="L333" i="4"/>
  <c r="M333" i="4" s="1"/>
  <c r="N333" i="4" s="1"/>
  <c r="L334" i="4"/>
  <c r="L335" i="4"/>
  <c r="L336" i="4"/>
  <c r="L337" i="4"/>
  <c r="L338" i="4"/>
  <c r="M338" i="4" s="1"/>
  <c r="N338" i="4" s="1"/>
  <c r="L339" i="4"/>
  <c r="M339" i="4" s="1"/>
  <c r="N339" i="4" s="1"/>
  <c r="L340" i="4"/>
  <c r="M340" i="4" s="1"/>
  <c r="N340" i="4" s="1"/>
  <c r="L341" i="4"/>
  <c r="M341" i="4" s="1"/>
  <c r="N341" i="4" s="1"/>
  <c r="L342" i="4"/>
  <c r="M342" i="4" s="1"/>
  <c r="N342" i="4" s="1"/>
  <c r="L343" i="4"/>
  <c r="M343" i="4" s="1"/>
  <c r="N343" i="4" s="1"/>
  <c r="L344" i="4"/>
  <c r="M344" i="4" s="1"/>
  <c r="N344" i="4" s="1"/>
  <c r="L345" i="4"/>
  <c r="M345" i="4" s="1"/>
  <c r="N345" i="4" s="1"/>
  <c r="L346" i="4"/>
  <c r="M346" i="4" s="1"/>
  <c r="N346" i="4" s="1"/>
  <c r="L347" i="4"/>
  <c r="M347" i="4" s="1"/>
  <c r="N347" i="4" s="1"/>
  <c r="L348" i="4"/>
  <c r="M348" i="4" s="1"/>
  <c r="N348" i="4" s="1"/>
  <c r="L349" i="4"/>
  <c r="M349" i="4" s="1"/>
  <c r="N349" i="4" s="1"/>
  <c r="L350" i="4"/>
  <c r="M350" i="4" s="1"/>
  <c r="N350" i="4" s="1"/>
  <c r="L351" i="4"/>
  <c r="M351" i="4" s="1"/>
  <c r="N351" i="4" s="1"/>
  <c r="L352" i="4"/>
  <c r="M352" i="4" s="1"/>
  <c r="N352" i="4" s="1"/>
  <c r="L353" i="4"/>
  <c r="M353" i="4" s="1"/>
  <c r="N353" i="4" s="1"/>
  <c r="L354" i="4"/>
  <c r="M354" i="4" s="1"/>
  <c r="N354" i="4" s="1"/>
  <c r="L355" i="4"/>
  <c r="L356" i="4"/>
  <c r="L357" i="4"/>
  <c r="L358" i="4"/>
  <c r="M358" i="4" s="1"/>
  <c r="N358" i="4" s="1"/>
  <c r="L359" i="4"/>
  <c r="M359" i="4" s="1"/>
  <c r="N359" i="4" s="1"/>
  <c r="L360" i="4"/>
  <c r="M360" i="4" s="1"/>
  <c r="N360" i="4" s="1"/>
  <c r="L361" i="4"/>
  <c r="M361" i="4" s="1"/>
  <c r="N361" i="4" s="1"/>
  <c r="L362" i="4"/>
  <c r="M362" i="4" s="1"/>
  <c r="N362" i="4" s="1"/>
  <c r="L363" i="4"/>
  <c r="M363" i="4" s="1"/>
  <c r="N363" i="4" s="1"/>
  <c r="L364" i="4"/>
  <c r="M364" i="4" s="1"/>
  <c r="N364" i="4" s="1"/>
  <c r="L365" i="4"/>
  <c r="M365" i="4" s="1"/>
  <c r="N365" i="4" s="1"/>
  <c r="L366" i="4"/>
  <c r="M366" i="4" s="1"/>
  <c r="N366" i="4" s="1"/>
  <c r="L367" i="4"/>
  <c r="M367" i="4" s="1"/>
  <c r="N367" i="4" s="1"/>
  <c r="L368" i="4"/>
  <c r="M368" i="4" s="1"/>
  <c r="N368" i="4" s="1"/>
  <c r="L369" i="4"/>
  <c r="M369" i="4" s="1"/>
  <c r="N369" i="4" s="1"/>
  <c r="L370" i="4"/>
  <c r="M370" i="4" s="1"/>
  <c r="N370" i="4" s="1"/>
  <c r="L371" i="4"/>
  <c r="M371" i="4" s="1"/>
  <c r="N371" i="4" s="1"/>
  <c r="L372" i="4"/>
  <c r="M372" i="4" s="1"/>
  <c r="N372" i="4" s="1"/>
  <c r="L373" i="4"/>
  <c r="M373" i="4" s="1"/>
  <c r="N373" i="4" s="1"/>
  <c r="L374" i="4"/>
  <c r="L375" i="4"/>
  <c r="L376" i="4"/>
  <c r="M376" i="4" s="1"/>
  <c r="N376" i="4" s="1"/>
  <c r="L377" i="4"/>
  <c r="L378" i="4"/>
  <c r="M378" i="4" s="1"/>
  <c r="N378" i="4" s="1"/>
  <c r="L379" i="4"/>
  <c r="M379" i="4" s="1"/>
  <c r="N379" i="4" s="1"/>
  <c r="L380" i="4"/>
  <c r="M380" i="4" s="1"/>
  <c r="N380" i="4" s="1"/>
  <c r="L381" i="4"/>
  <c r="M381" i="4" s="1"/>
  <c r="L382" i="4"/>
  <c r="L383" i="4"/>
  <c r="L384" i="4"/>
  <c r="L385" i="4"/>
  <c r="M385" i="4" s="1"/>
  <c r="N385" i="4" s="1"/>
  <c r="L386" i="4"/>
  <c r="L387" i="4"/>
  <c r="L388" i="4"/>
  <c r="L389" i="4"/>
  <c r="L390" i="4"/>
  <c r="L391" i="4"/>
  <c r="M391" i="4" s="1"/>
  <c r="N391" i="4" s="1"/>
  <c r="L392" i="4"/>
  <c r="M392" i="4" s="1"/>
  <c r="N392" i="4" s="1"/>
  <c r="L393" i="4"/>
  <c r="M393" i="4" s="1"/>
  <c r="N393" i="4" s="1"/>
  <c r="L394" i="4"/>
  <c r="L395" i="4"/>
  <c r="L396" i="4"/>
  <c r="L397" i="4"/>
  <c r="M397" i="4" s="1"/>
  <c r="N397" i="4" s="1"/>
  <c r="L398" i="4"/>
  <c r="M398" i="4" s="1"/>
  <c r="N398" i="4" s="1"/>
  <c r="L399" i="4"/>
  <c r="M399" i="4" s="1"/>
  <c r="N399" i="4" s="1"/>
  <c r="L400" i="4"/>
  <c r="M400" i="4" s="1"/>
  <c r="N400" i="4" s="1"/>
  <c r="L401" i="4"/>
  <c r="M401" i="4" s="1"/>
  <c r="N401" i="4" s="1"/>
  <c r="L402" i="4"/>
  <c r="M402" i="4" s="1"/>
  <c r="N402" i="4" s="1"/>
  <c r="L403" i="4"/>
  <c r="M403" i="4" s="1"/>
  <c r="L404" i="4"/>
  <c r="M404" i="4" s="1"/>
  <c r="N404" i="4" s="1"/>
  <c r="L405" i="4"/>
  <c r="M405" i="4" s="1"/>
  <c r="N405" i="4" s="1"/>
  <c r="L406" i="4"/>
  <c r="M406" i="4" s="1"/>
  <c r="N406" i="4" s="1"/>
  <c r="L407" i="4"/>
  <c r="M407" i="4" s="1"/>
  <c r="N407" i="4" s="1"/>
  <c r="L408" i="4"/>
  <c r="M408" i="4" s="1"/>
  <c r="N408" i="4" s="1"/>
  <c r="L409" i="4"/>
  <c r="M409" i="4" s="1"/>
  <c r="N409" i="4" s="1"/>
  <c r="L410" i="4"/>
  <c r="M410" i="4" s="1"/>
  <c r="N410" i="4" s="1"/>
  <c r="L411" i="4"/>
  <c r="M411" i="4" s="1"/>
  <c r="N411" i="4" s="1"/>
  <c r="L412" i="4"/>
  <c r="M412" i="4" s="1"/>
  <c r="N412" i="4" s="1"/>
  <c r="L413" i="4"/>
  <c r="M413" i="4" s="1"/>
  <c r="N413" i="4" s="1"/>
  <c r="L414" i="4"/>
  <c r="L415" i="4"/>
  <c r="L416" i="4"/>
  <c r="L417" i="4"/>
  <c r="L418" i="4"/>
  <c r="M418" i="4" s="1"/>
  <c r="N418" i="4" s="1"/>
  <c r="L419" i="4"/>
  <c r="M419" i="4" s="1"/>
  <c r="N419" i="4" s="1"/>
  <c r="L420" i="4"/>
  <c r="M420" i="4" s="1"/>
  <c r="L421" i="4"/>
  <c r="M421" i="4" s="1"/>
  <c r="L422" i="4"/>
  <c r="M422" i="4" s="1"/>
  <c r="N422" i="4" s="1"/>
  <c r="L423" i="4"/>
  <c r="M423" i="4" s="1"/>
  <c r="N423" i="4" s="1"/>
  <c r="L424" i="4"/>
  <c r="M424" i="4" s="1"/>
  <c r="N424" i="4" s="1"/>
  <c r="L425" i="4"/>
  <c r="M425" i="4" s="1"/>
  <c r="N425" i="4" s="1"/>
  <c r="L426" i="4"/>
  <c r="M426" i="4" s="1"/>
  <c r="N426" i="4" s="1"/>
  <c r="L427" i="4"/>
  <c r="L428" i="4"/>
  <c r="L429" i="4"/>
  <c r="M429" i="4" s="1"/>
  <c r="N429" i="4" s="1"/>
  <c r="L430" i="4"/>
  <c r="M430" i="4" s="1"/>
  <c r="N430" i="4" s="1"/>
  <c r="L431" i="4"/>
  <c r="M431" i="4" s="1"/>
  <c r="N431" i="4" s="1"/>
  <c r="L432" i="4"/>
  <c r="M432" i="4" s="1"/>
  <c r="N432" i="4" s="1"/>
  <c r="L433" i="4"/>
  <c r="M433" i="4" s="1"/>
  <c r="N433" i="4" s="1"/>
  <c r="L434" i="4"/>
  <c r="L435" i="4"/>
  <c r="L436" i="4"/>
  <c r="L437" i="4"/>
  <c r="L438" i="4"/>
  <c r="M438" i="4" s="1"/>
  <c r="N438" i="4" s="1"/>
  <c r="L439" i="4"/>
  <c r="M439" i="4" s="1"/>
  <c r="N439" i="4" s="1"/>
  <c r="L440" i="4"/>
  <c r="L441" i="4"/>
  <c r="M441" i="4" s="1"/>
  <c r="N441" i="4" s="1"/>
  <c r="L442" i="4"/>
  <c r="M442" i="4" s="1"/>
  <c r="N442" i="4" s="1"/>
  <c r="L443" i="4"/>
  <c r="M443" i="4" s="1"/>
  <c r="N443" i="4" s="1"/>
  <c r="L444" i="4"/>
  <c r="M444" i="4" s="1"/>
  <c r="N444" i="4" s="1"/>
  <c r="L445" i="4"/>
  <c r="M445" i="4" s="1"/>
  <c r="N445" i="4" s="1"/>
  <c r="L446" i="4"/>
  <c r="M446" i="4" s="1"/>
  <c r="N446" i="4" s="1"/>
  <c r="L447" i="4"/>
  <c r="M447" i="4" s="1"/>
  <c r="N447" i="4" s="1"/>
  <c r="L448" i="4"/>
  <c r="M448" i="4" s="1"/>
  <c r="N448" i="4" s="1"/>
  <c r="L449" i="4"/>
  <c r="M449" i="4" s="1"/>
  <c r="N449" i="4" s="1"/>
  <c r="L450" i="4"/>
  <c r="M450" i="4" s="1"/>
  <c r="N450" i="4" s="1"/>
  <c r="L451" i="4"/>
  <c r="M451" i="4" s="1"/>
  <c r="N451" i="4" s="1"/>
  <c r="L452" i="4"/>
  <c r="M452" i="4" s="1"/>
  <c r="N452" i="4" s="1"/>
  <c r="L453" i="4"/>
  <c r="M453" i="4" s="1"/>
  <c r="N453" i="4" s="1"/>
  <c r="L454" i="4"/>
  <c r="L455" i="4"/>
  <c r="L456" i="4"/>
  <c r="L457" i="4"/>
  <c r="L458" i="4"/>
  <c r="M458" i="4" s="1"/>
  <c r="N458" i="4" s="1"/>
  <c r="L459" i="4"/>
  <c r="M459" i="4" s="1"/>
  <c r="N459" i="4" s="1"/>
  <c r="L460" i="4"/>
  <c r="M460" i="4" s="1"/>
  <c r="N460" i="4" s="1"/>
  <c r="L461" i="4"/>
  <c r="M461" i="4" s="1"/>
  <c r="N461" i="4" s="1"/>
  <c r="L462" i="4"/>
  <c r="M462" i="4" s="1"/>
  <c r="N462" i="4" s="1"/>
  <c r="L463" i="4"/>
  <c r="L464" i="4"/>
  <c r="M464" i="4" s="1"/>
  <c r="L465" i="4"/>
  <c r="M465" i="4" s="1"/>
  <c r="L466" i="4"/>
  <c r="M466" i="4" s="1"/>
  <c r="L467" i="4"/>
  <c r="M467" i="4" s="1"/>
  <c r="L468" i="4"/>
  <c r="M468" i="4" s="1"/>
  <c r="L469" i="4"/>
  <c r="M469" i="4" s="1"/>
  <c r="L470" i="4"/>
  <c r="M470" i="4" s="1"/>
  <c r="N470" i="4" s="1"/>
  <c r="L471" i="4"/>
  <c r="M471" i="4" s="1"/>
  <c r="N471" i="4" s="1"/>
  <c r="L472" i="4"/>
  <c r="M472" i="4" s="1"/>
  <c r="N472" i="4" s="1"/>
  <c r="L473" i="4"/>
  <c r="M473" i="4" s="1"/>
  <c r="N473" i="4" s="1"/>
  <c r="L474" i="4"/>
  <c r="L475" i="4"/>
  <c r="L476" i="4"/>
  <c r="L477" i="4"/>
  <c r="L478" i="4"/>
  <c r="M478" i="4" s="1"/>
  <c r="N478" i="4" s="1"/>
  <c r="L479" i="4"/>
  <c r="M479" i="4" s="1"/>
  <c r="N479" i="4" s="1"/>
  <c r="L480" i="4"/>
  <c r="L481" i="4"/>
  <c r="L482" i="4"/>
  <c r="L483" i="4"/>
  <c r="L484" i="4"/>
  <c r="M484" i="4" s="1"/>
  <c r="N484" i="4" s="1"/>
  <c r="L485" i="4"/>
  <c r="M485" i="4" s="1"/>
  <c r="N485" i="4" s="1"/>
  <c r="L486" i="4"/>
  <c r="M486" i="4" s="1"/>
  <c r="N486" i="4" s="1"/>
  <c r="L487" i="4"/>
  <c r="M487" i="4" s="1"/>
  <c r="N487" i="4" s="1"/>
  <c r="L488" i="4"/>
  <c r="M488" i="4" s="1"/>
  <c r="N488" i="4" s="1"/>
  <c r="L489" i="4"/>
  <c r="M489" i="4" s="1"/>
  <c r="N489" i="4" s="1"/>
  <c r="L490" i="4"/>
  <c r="M490" i="4" s="1"/>
  <c r="N490" i="4" s="1"/>
  <c r="L491" i="4"/>
  <c r="M491" i="4" s="1"/>
  <c r="N491" i="4" s="1"/>
  <c r="L492" i="4"/>
  <c r="M492" i="4" s="1"/>
  <c r="N492" i="4" s="1"/>
  <c r="L493" i="4"/>
  <c r="M493" i="4" s="1"/>
  <c r="N493" i="4" s="1"/>
  <c r="L494" i="4"/>
  <c r="L495" i="4"/>
  <c r="L496" i="4"/>
  <c r="L497" i="4"/>
  <c r="L498" i="4"/>
  <c r="M498" i="4" s="1"/>
  <c r="N498" i="4" s="1"/>
  <c r="L499" i="4"/>
  <c r="M499" i="4" s="1"/>
  <c r="N499" i="4" s="1"/>
  <c r="L500" i="4"/>
  <c r="M500" i="4" s="1"/>
  <c r="N500" i="4" s="1"/>
  <c r="L501" i="4"/>
  <c r="M501" i="4" s="1"/>
  <c r="N501" i="4" s="1"/>
  <c r="L502" i="4"/>
  <c r="M502" i="4" s="1"/>
  <c r="N502" i="4" s="1"/>
  <c r="L503" i="4"/>
  <c r="M503" i="4" s="1"/>
  <c r="N503" i="4" s="1"/>
  <c r="L504" i="4"/>
  <c r="M504" i="4" s="1"/>
  <c r="N504" i="4" s="1"/>
  <c r="L505" i="4"/>
  <c r="M505" i="4" s="1"/>
  <c r="N505" i="4" s="1"/>
  <c r="L506" i="4"/>
  <c r="M506" i="4" s="1"/>
  <c r="N506" i="4" s="1"/>
  <c r="L507" i="4"/>
  <c r="M507" i="4" s="1"/>
  <c r="N507" i="4" s="1"/>
  <c r="L508" i="4"/>
  <c r="M508" i="4" s="1"/>
  <c r="L509" i="4"/>
  <c r="M509" i="4" s="1"/>
  <c r="L510" i="4"/>
  <c r="M510" i="4" s="1"/>
  <c r="L511" i="4"/>
  <c r="M511" i="4" s="1"/>
  <c r="L512" i="4"/>
  <c r="M512" i="4" s="1"/>
  <c r="N512" i="4" s="1"/>
  <c r="L513" i="4"/>
  <c r="M513" i="4" s="1"/>
  <c r="N513" i="4" s="1"/>
  <c r="L514" i="4"/>
  <c r="L515" i="4"/>
  <c r="M515" i="4" s="1"/>
  <c r="N515" i="4" s="1"/>
  <c r="L516" i="4"/>
  <c r="L517" i="4"/>
  <c r="L518" i="4"/>
  <c r="M518" i="4" s="1"/>
  <c r="N518" i="4" s="1"/>
  <c r="L519" i="4"/>
  <c r="M519" i="4" s="1"/>
  <c r="N519" i="4" s="1"/>
  <c r="L520" i="4"/>
  <c r="M520" i="4" s="1"/>
  <c r="N520" i="4" s="1"/>
  <c r="L521" i="4"/>
  <c r="M521" i="4" s="1"/>
  <c r="N521" i="4" s="1"/>
  <c r="L522" i="4"/>
  <c r="M522" i="4" s="1"/>
  <c r="N522" i="4" s="1"/>
  <c r="L523" i="4"/>
  <c r="L524" i="4"/>
  <c r="M524" i="4" s="1"/>
  <c r="N524" i="4" s="1"/>
  <c r="L525" i="4"/>
  <c r="L526" i="4"/>
  <c r="L527" i="4"/>
  <c r="L528" i="4"/>
  <c r="L529" i="4"/>
  <c r="L530" i="4"/>
  <c r="M530" i="4" s="1"/>
  <c r="N530" i="4" s="1"/>
  <c r="L531" i="4"/>
  <c r="L532" i="4"/>
  <c r="M532" i="4" s="1"/>
  <c r="N532" i="4" s="1"/>
  <c r="L533" i="4"/>
  <c r="M533" i="4" s="1"/>
  <c r="N533" i="4" s="1"/>
  <c r="L534" i="4"/>
  <c r="L535" i="4"/>
  <c r="L536" i="4"/>
  <c r="L537" i="4"/>
  <c r="L538" i="4"/>
  <c r="M538" i="4" s="1"/>
  <c r="N538" i="4" s="1"/>
  <c r="L539" i="4"/>
  <c r="M539" i="4" s="1"/>
  <c r="N539" i="4" s="1"/>
  <c r="L540" i="4"/>
  <c r="L541" i="4"/>
  <c r="M541" i="4" s="1"/>
  <c r="N541" i="4" s="1"/>
  <c r="L542" i="4"/>
  <c r="M542" i="4" s="1"/>
  <c r="L543" i="4"/>
  <c r="M543" i="4" s="1"/>
  <c r="N543" i="4" s="1"/>
  <c r="L544" i="4"/>
  <c r="M544" i="4" s="1"/>
  <c r="N544" i="4" s="1"/>
  <c r="L545" i="4"/>
  <c r="M545" i="4" s="1"/>
  <c r="N545" i="4" s="1"/>
  <c r="L546" i="4"/>
  <c r="M546" i="4" s="1"/>
  <c r="N546" i="4" s="1"/>
  <c r="L547" i="4"/>
  <c r="M547" i="4" s="1"/>
  <c r="N547" i="4" s="1"/>
  <c r="L548" i="4"/>
  <c r="M548" i="4" s="1"/>
  <c r="N548" i="4" s="1"/>
  <c r="L549" i="4"/>
  <c r="M549" i="4" s="1"/>
  <c r="N549" i="4" s="1"/>
  <c r="L550" i="4"/>
  <c r="M550" i="4" s="1"/>
  <c r="N550" i="4" s="1"/>
  <c r="L551" i="4"/>
  <c r="M551" i="4" s="1"/>
  <c r="N551" i="4" s="1"/>
  <c r="L552" i="4"/>
  <c r="M552" i="4" s="1"/>
  <c r="N552" i="4" s="1"/>
  <c r="L553" i="4"/>
  <c r="M553" i="4" s="1"/>
  <c r="N553" i="4" s="1"/>
  <c r="L554" i="4"/>
  <c r="M554" i="4" s="1"/>
  <c r="N554" i="4" s="1"/>
  <c r="L555" i="4"/>
  <c r="L556" i="4"/>
  <c r="L557" i="4"/>
  <c r="L558" i="4"/>
  <c r="M558" i="4" s="1"/>
  <c r="N558" i="4" s="1"/>
  <c r="L559" i="4"/>
  <c r="M559" i="4" s="1"/>
  <c r="N559" i="4" s="1"/>
  <c r="L560" i="4"/>
  <c r="L561" i="4"/>
  <c r="L562" i="4"/>
  <c r="L563" i="4"/>
  <c r="M563" i="4" s="1"/>
  <c r="N563" i="4" s="1"/>
  <c r="L564" i="4"/>
  <c r="M564" i="4" s="1"/>
  <c r="N564" i="4" s="1"/>
  <c r="L565" i="4"/>
  <c r="M565" i="4" s="1"/>
  <c r="N565" i="4" s="1"/>
  <c r="L566" i="4"/>
  <c r="M566" i="4" s="1"/>
  <c r="N566" i="4" s="1"/>
  <c r="L567" i="4"/>
  <c r="M567" i="4" s="1"/>
  <c r="N567" i="4" s="1"/>
  <c r="L568" i="4"/>
  <c r="M568" i="4" s="1"/>
  <c r="N568" i="4" s="1"/>
  <c r="L569" i="4"/>
  <c r="M569" i="4" s="1"/>
  <c r="N569" i="4" s="1"/>
  <c r="L570" i="4"/>
  <c r="M570" i="4" s="1"/>
  <c r="N570" i="4" s="1"/>
  <c r="L571" i="4"/>
  <c r="M571" i="4" s="1"/>
  <c r="N571" i="4" s="1"/>
  <c r="L572" i="4"/>
  <c r="M572" i="4" s="1"/>
  <c r="N572" i="4" s="1"/>
  <c r="L573" i="4"/>
  <c r="M573" i="4" s="1"/>
  <c r="N573" i="4" s="1"/>
  <c r="L574" i="4"/>
  <c r="L575" i="4"/>
  <c r="L576" i="4"/>
  <c r="M576" i="4" s="1"/>
  <c r="L577" i="4"/>
  <c r="L578" i="4"/>
  <c r="M578" i="4" s="1"/>
  <c r="N578" i="4" s="1"/>
  <c r="L579" i="4"/>
  <c r="M579" i="4" s="1"/>
  <c r="N579" i="4" s="1"/>
  <c r="L580" i="4"/>
  <c r="M580" i="4" s="1"/>
  <c r="N580" i="4" s="1"/>
  <c r="L581" i="4"/>
  <c r="M581" i="4" s="1"/>
  <c r="N581" i="4" s="1"/>
  <c r="L582" i="4"/>
  <c r="M582" i="4" s="1"/>
  <c r="N582" i="4" s="1"/>
  <c r="L583" i="4"/>
  <c r="M583" i="4" s="1"/>
  <c r="N583" i="4" s="1"/>
  <c r="L584" i="4"/>
  <c r="M584" i="4" s="1"/>
  <c r="N584" i="4" s="1"/>
  <c r="L585" i="4"/>
  <c r="M585" i="4" s="1"/>
  <c r="N585" i="4" s="1"/>
  <c r="L586" i="4"/>
  <c r="M586" i="4" s="1"/>
  <c r="N586" i="4" s="1"/>
  <c r="L587" i="4"/>
  <c r="M587" i="4" s="1"/>
  <c r="N587" i="4" s="1"/>
  <c r="L588" i="4"/>
  <c r="M588" i="4" s="1"/>
  <c r="N588" i="4" s="1"/>
  <c r="L589" i="4"/>
  <c r="M589" i="4" s="1"/>
  <c r="N589" i="4" s="1"/>
  <c r="L590" i="4"/>
  <c r="M590" i="4" s="1"/>
  <c r="N590" i="4" s="1"/>
  <c r="L591" i="4"/>
  <c r="M591" i="4" s="1"/>
  <c r="N591" i="4" s="1"/>
  <c r="L592" i="4"/>
  <c r="M592" i="4" s="1"/>
  <c r="N592" i="4" s="1"/>
  <c r="L593" i="4"/>
  <c r="M593" i="4" s="1"/>
  <c r="N593" i="4" s="1"/>
  <c r="L594" i="4"/>
  <c r="L595" i="4"/>
  <c r="M14" i="4"/>
  <c r="N14" i="4" s="1"/>
  <c r="M15" i="4"/>
  <c r="N15" i="4" s="1"/>
  <c r="M16" i="4"/>
  <c r="N16" i="4" s="1"/>
  <c r="M17" i="4"/>
  <c r="N17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4" i="4"/>
  <c r="N34" i="4" s="1"/>
  <c r="M35" i="4"/>
  <c r="N35" i="4" s="1"/>
  <c r="M37" i="4"/>
  <c r="N37" i="4" s="1"/>
  <c r="M40" i="4"/>
  <c r="N40" i="4" s="1"/>
  <c r="M54" i="4"/>
  <c r="N54" i="4" s="1"/>
  <c r="M55" i="4"/>
  <c r="M56" i="4"/>
  <c r="N56" i="4" s="1"/>
  <c r="M57" i="4"/>
  <c r="N57" i="4" s="1"/>
  <c r="M61" i="4"/>
  <c r="N61" i="4" s="1"/>
  <c r="M62" i="4"/>
  <c r="M63" i="4"/>
  <c r="M74" i="4"/>
  <c r="N74" i="4" s="1"/>
  <c r="M75" i="4"/>
  <c r="N75" i="4" s="1"/>
  <c r="M76" i="4"/>
  <c r="N76" i="4" s="1"/>
  <c r="M77" i="4"/>
  <c r="N77" i="4" s="1"/>
  <c r="M83" i="4"/>
  <c r="N83" i="4" s="1"/>
  <c r="M84" i="4"/>
  <c r="N84" i="4" s="1"/>
  <c r="M94" i="4"/>
  <c r="M95" i="4"/>
  <c r="M96" i="4"/>
  <c r="M97" i="4"/>
  <c r="M100" i="4"/>
  <c r="M114" i="4"/>
  <c r="M116" i="4"/>
  <c r="M117" i="4"/>
  <c r="M123" i="4"/>
  <c r="N123" i="4" s="1"/>
  <c r="M124" i="4"/>
  <c r="N124" i="4" s="1"/>
  <c r="M125" i="4"/>
  <c r="N125" i="4" s="1"/>
  <c r="M126" i="4"/>
  <c r="N126" i="4" s="1"/>
  <c r="M127" i="4"/>
  <c r="N127" i="4" s="1"/>
  <c r="M134" i="4"/>
  <c r="M135" i="4"/>
  <c r="N135" i="4" s="1"/>
  <c r="M136" i="4"/>
  <c r="N136" i="4" s="1"/>
  <c r="M137" i="4"/>
  <c r="M154" i="4"/>
  <c r="N154" i="4" s="1"/>
  <c r="M155" i="4"/>
  <c r="N155" i="4" s="1"/>
  <c r="M156" i="4"/>
  <c r="N156" i="4" s="1"/>
  <c r="M157" i="4"/>
  <c r="N157" i="4" s="1"/>
  <c r="M163" i="4"/>
  <c r="N163" i="4" s="1"/>
  <c r="M174" i="4"/>
  <c r="N174" i="4" s="1"/>
  <c r="M175" i="4"/>
  <c r="N175" i="4" s="1"/>
  <c r="M176" i="4"/>
  <c r="M177" i="4"/>
  <c r="M182" i="4"/>
  <c r="N182" i="4" s="1"/>
  <c r="M183" i="4"/>
  <c r="N183" i="4" s="1"/>
  <c r="M184" i="4"/>
  <c r="N184" i="4" s="1"/>
  <c r="M185" i="4"/>
  <c r="N185" i="4" s="1"/>
  <c r="M187" i="4"/>
  <c r="M188" i="4"/>
  <c r="M194" i="4"/>
  <c r="N194" i="4" s="1"/>
  <c r="M195" i="4"/>
  <c r="N195" i="4" s="1"/>
  <c r="M214" i="4"/>
  <c r="N214" i="4" s="1"/>
  <c r="M215" i="4"/>
  <c r="N215" i="4" s="1"/>
  <c r="M216" i="4"/>
  <c r="N216" i="4" s="1"/>
  <c r="M217" i="4"/>
  <c r="N217" i="4" s="1"/>
  <c r="M226" i="4"/>
  <c r="N226" i="4" s="1"/>
  <c r="M227" i="4"/>
  <c r="N227" i="4" s="1"/>
  <c r="M228" i="4"/>
  <c r="N228" i="4" s="1"/>
  <c r="M229" i="4"/>
  <c r="N229" i="4" s="1"/>
  <c r="M230" i="4"/>
  <c r="N230" i="4" s="1"/>
  <c r="M231" i="4"/>
  <c r="N231" i="4" s="1"/>
  <c r="M234" i="4"/>
  <c r="N234" i="4" s="1"/>
  <c r="M235" i="4"/>
  <c r="N235" i="4" s="1"/>
  <c r="M236" i="4"/>
  <c r="N236" i="4" s="1"/>
  <c r="M237" i="4"/>
  <c r="N237" i="4" s="1"/>
  <c r="M240" i="4"/>
  <c r="N240" i="4" s="1"/>
  <c r="M254" i="4"/>
  <c r="N254" i="4" s="1"/>
  <c r="M255" i="4"/>
  <c r="N255" i="4" s="1"/>
  <c r="M256" i="4"/>
  <c r="N256" i="4" s="1"/>
  <c r="M257" i="4"/>
  <c r="N257" i="4" s="1"/>
  <c r="M263" i="4"/>
  <c r="N263" i="4" s="1"/>
  <c r="M274" i="4"/>
  <c r="N274" i="4" s="1"/>
  <c r="M275" i="4"/>
  <c r="N275" i="4" s="1"/>
  <c r="M276" i="4"/>
  <c r="N276" i="4" s="1"/>
  <c r="M277" i="4"/>
  <c r="N277" i="4" s="1"/>
  <c r="M283" i="4"/>
  <c r="N283" i="4" s="1"/>
  <c r="M294" i="4"/>
  <c r="M295" i="4"/>
  <c r="M296" i="4"/>
  <c r="N296" i="4" s="1"/>
  <c r="M297" i="4"/>
  <c r="N297" i="4" s="1"/>
  <c r="M300" i="4"/>
  <c r="N300" i="4" s="1"/>
  <c r="M301" i="4"/>
  <c r="N301" i="4" s="1"/>
  <c r="M302" i="4"/>
  <c r="N302" i="4" s="1"/>
  <c r="M303" i="4"/>
  <c r="N303" i="4" s="1"/>
  <c r="M304" i="4"/>
  <c r="N304" i="4" s="1"/>
  <c r="M305" i="4"/>
  <c r="N305" i="4" s="1"/>
  <c r="M306" i="4"/>
  <c r="N306" i="4" s="1"/>
  <c r="M307" i="4"/>
  <c r="N307" i="4" s="1"/>
  <c r="M314" i="4"/>
  <c r="M316" i="4"/>
  <c r="M317" i="4"/>
  <c r="N317" i="4" s="1"/>
  <c r="M323" i="4"/>
  <c r="N323" i="4" s="1"/>
  <c r="M324" i="4"/>
  <c r="N324" i="4" s="1"/>
  <c r="M325" i="4"/>
  <c r="N325" i="4" s="1"/>
  <c r="M334" i="4"/>
  <c r="M335" i="4"/>
  <c r="N335" i="4" s="1"/>
  <c r="M336" i="4"/>
  <c r="M337" i="4"/>
  <c r="M355" i="4"/>
  <c r="M356" i="4"/>
  <c r="M357" i="4"/>
  <c r="N357" i="4" s="1"/>
  <c r="M374" i="4"/>
  <c r="M375" i="4"/>
  <c r="M377" i="4"/>
  <c r="N377" i="4" s="1"/>
  <c r="M382" i="4"/>
  <c r="N382" i="4" s="1"/>
  <c r="M383" i="4"/>
  <c r="N383" i="4" s="1"/>
  <c r="M384" i="4"/>
  <c r="N384" i="4" s="1"/>
  <c r="M386" i="4"/>
  <c r="N386" i="4" s="1"/>
  <c r="M387" i="4"/>
  <c r="N387" i="4" s="1"/>
  <c r="M388" i="4"/>
  <c r="N388" i="4" s="1"/>
  <c r="M389" i="4"/>
  <c r="N389" i="4" s="1"/>
  <c r="M390" i="4"/>
  <c r="N390" i="4" s="1"/>
  <c r="M394" i="4"/>
  <c r="N394" i="4" s="1"/>
  <c r="M395" i="4"/>
  <c r="N395" i="4" s="1"/>
  <c r="M396" i="4"/>
  <c r="N396" i="4" s="1"/>
  <c r="M414" i="4"/>
  <c r="N414" i="4" s="1"/>
  <c r="M415" i="4"/>
  <c r="N415" i="4" s="1"/>
  <c r="M416" i="4"/>
  <c r="N416" i="4" s="1"/>
  <c r="M417" i="4"/>
  <c r="N417" i="4" s="1"/>
  <c r="M427" i="4"/>
  <c r="N427" i="4" s="1"/>
  <c r="M428" i="4"/>
  <c r="N428" i="4" s="1"/>
  <c r="M434" i="4"/>
  <c r="N434" i="4" s="1"/>
  <c r="M435" i="4"/>
  <c r="N435" i="4" s="1"/>
  <c r="M436" i="4"/>
  <c r="N436" i="4" s="1"/>
  <c r="M437" i="4"/>
  <c r="N437" i="4" s="1"/>
  <c r="M440" i="4"/>
  <c r="N440" i="4" s="1"/>
  <c r="M454" i="4"/>
  <c r="N454" i="4" s="1"/>
  <c r="M455" i="4"/>
  <c r="N455" i="4" s="1"/>
  <c r="M456" i="4"/>
  <c r="N456" i="4" s="1"/>
  <c r="M457" i="4"/>
  <c r="N457" i="4" s="1"/>
  <c r="M463" i="4"/>
  <c r="N463" i="4" s="1"/>
  <c r="M474" i="4"/>
  <c r="N474" i="4" s="1"/>
  <c r="M475" i="4"/>
  <c r="N475" i="4" s="1"/>
  <c r="M476" i="4"/>
  <c r="N476" i="4" s="1"/>
  <c r="M477" i="4"/>
  <c r="N477" i="4" s="1"/>
  <c r="M480" i="4"/>
  <c r="N480" i="4" s="1"/>
  <c r="M481" i="4"/>
  <c r="N481" i="4" s="1"/>
  <c r="M482" i="4"/>
  <c r="N482" i="4" s="1"/>
  <c r="M483" i="4"/>
  <c r="N483" i="4" s="1"/>
  <c r="M494" i="4"/>
  <c r="M495" i="4"/>
  <c r="N495" i="4" s="1"/>
  <c r="M496" i="4"/>
  <c r="M497" i="4"/>
  <c r="N497" i="4" s="1"/>
  <c r="M514" i="4"/>
  <c r="M516" i="4"/>
  <c r="N516" i="4" s="1"/>
  <c r="M517" i="4"/>
  <c r="N517" i="4" s="1"/>
  <c r="M523" i="4"/>
  <c r="N523" i="4" s="1"/>
  <c r="M525" i="4"/>
  <c r="N525" i="4" s="1"/>
  <c r="M526" i="4"/>
  <c r="N526" i="4" s="1"/>
  <c r="M527" i="4"/>
  <c r="N527" i="4" s="1"/>
  <c r="M528" i="4"/>
  <c r="N528" i="4" s="1"/>
  <c r="M529" i="4"/>
  <c r="N529" i="4" s="1"/>
  <c r="M531" i="4"/>
  <c r="N531" i="4" s="1"/>
  <c r="M534" i="4"/>
  <c r="M535" i="4"/>
  <c r="M536" i="4"/>
  <c r="M537" i="4"/>
  <c r="M540" i="4"/>
  <c r="N540" i="4" s="1"/>
  <c r="M555" i="4"/>
  <c r="N555" i="4" s="1"/>
  <c r="M556" i="4"/>
  <c r="N556" i="4" s="1"/>
  <c r="M557" i="4"/>
  <c r="N557" i="4" s="1"/>
  <c r="M560" i="4"/>
  <c r="N560" i="4" s="1"/>
  <c r="M561" i="4"/>
  <c r="N561" i="4" s="1"/>
  <c r="M562" i="4"/>
  <c r="N562" i="4" s="1"/>
  <c r="M574" i="4"/>
  <c r="M575" i="4"/>
  <c r="M577" i="4"/>
  <c r="N577" i="4" s="1"/>
  <c r="M594" i="4"/>
  <c r="N594" i="4" s="1"/>
  <c r="M595" i="4"/>
  <c r="N595" i="4" s="1"/>
  <c r="N3" i="4"/>
  <c r="N43" i="4"/>
  <c r="N44" i="4"/>
  <c r="N45" i="4"/>
  <c r="N46" i="4"/>
  <c r="N47" i="4"/>
  <c r="N55" i="4"/>
  <c r="N62" i="4"/>
  <c r="N63" i="4"/>
  <c r="N64" i="4"/>
  <c r="N65" i="4"/>
  <c r="N94" i="4"/>
  <c r="N95" i="4"/>
  <c r="N96" i="4"/>
  <c r="N97" i="4"/>
  <c r="N100" i="4"/>
  <c r="N114" i="4"/>
  <c r="N116" i="4"/>
  <c r="N117" i="4"/>
  <c r="N134" i="4"/>
  <c r="N137" i="4"/>
  <c r="N162" i="4"/>
  <c r="N176" i="4"/>
  <c r="N177" i="4"/>
  <c r="N186" i="4"/>
  <c r="N187" i="4"/>
  <c r="N188" i="4"/>
  <c r="N220" i="4"/>
  <c r="N221" i="4"/>
  <c r="N222" i="4"/>
  <c r="N223" i="4"/>
  <c r="N224" i="4"/>
  <c r="N225" i="4"/>
  <c r="N243" i="4"/>
  <c r="N244" i="4"/>
  <c r="N245" i="4"/>
  <c r="N246" i="4"/>
  <c r="N247" i="4"/>
  <c r="N294" i="4"/>
  <c r="N295" i="4"/>
  <c r="N310" i="4"/>
  <c r="N311" i="4"/>
  <c r="N314" i="4"/>
  <c r="N316" i="4"/>
  <c r="N334" i="4"/>
  <c r="N336" i="4"/>
  <c r="N337" i="4"/>
  <c r="N355" i="4"/>
  <c r="N356" i="4"/>
  <c r="N374" i="4"/>
  <c r="N375" i="4"/>
  <c r="N381" i="4"/>
  <c r="N403" i="4"/>
  <c r="N420" i="4"/>
  <c r="N421" i="4"/>
  <c r="N464" i="4"/>
  <c r="N465" i="4"/>
  <c r="N466" i="4"/>
  <c r="N467" i="4"/>
  <c r="N468" i="4"/>
  <c r="N469" i="4"/>
  <c r="N494" i="4"/>
  <c r="N496" i="4"/>
  <c r="N508" i="4"/>
  <c r="N509" i="4"/>
  <c r="N510" i="4"/>
  <c r="N511" i="4"/>
  <c r="N514" i="4"/>
  <c r="N534" i="4"/>
  <c r="N535" i="4"/>
  <c r="N536" i="4"/>
  <c r="N537" i="4"/>
  <c r="N542" i="4"/>
  <c r="N574" i="4"/>
  <c r="N575" i="4"/>
  <c r="N576" i="4"/>
  <c r="D110" i="7"/>
  <c r="U110" i="7"/>
  <c r="H110" i="7"/>
  <c r="I110" i="7"/>
  <c r="J110" i="7"/>
  <c r="O110" i="7"/>
  <c r="P110" i="7"/>
  <c r="Q110" i="7"/>
  <c r="R110" i="7"/>
  <c r="S110" i="7"/>
  <c r="T110" i="7"/>
  <c r="D109" i="7"/>
  <c r="H109" i="7"/>
  <c r="I109" i="7"/>
  <c r="J109" i="7"/>
  <c r="O109" i="7"/>
  <c r="P109" i="7"/>
  <c r="Q109" i="7"/>
  <c r="R109" i="7"/>
  <c r="S109" i="7"/>
  <c r="D108" i="7"/>
  <c r="H108" i="7"/>
  <c r="I108" i="7"/>
  <c r="J108" i="7"/>
  <c r="O108" i="7"/>
  <c r="P108" i="7"/>
  <c r="Q108" i="7"/>
  <c r="R108" i="7"/>
  <c r="D107" i="7"/>
  <c r="H107" i="7"/>
  <c r="I107" i="7"/>
  <c r="J107" i="7"/>
  <c r="O107" i="7"/>
  <c r="P107" i="7"/>
  <c r="Q107" i="7"/>
  <c r="R107" i="7"/>
  <c r="D106" i="7"/>
  <c r="H106" i="7"/>
  <c r="I106" i="7"/>
  <c r="J106" i="7"/>
  <c r="T106" i="7"/>
  <c r="O106" i="7"/>
  <c r="P106" i="7"/>
  <c r="Q106" i="7"/>
  <c r="R106" i="7"/>
  <c r="D105" i="7"/>
  <c r="H105" i="7"/>
  <c r="I105" i="7"/>
  <c r="J105" i="7"/>
  <c r="O105" i="7"/>
  <c r="P105" i="7"/>
  <c r="Q105" i="7"/>
  <c r="R105" i="7"/>
  <c r="D104" i="7"/>
  <c r="H104" i="7"/>
  <c r="I104" i="7"/>
  <c r="J104" i="7"/>
  <c r="T104" i="7"/>
  <c r="O104" i="7"/>
  <c r="P104" i="7"/>
  <c r="Q104" i="7"/>
  <c r="R104" i="7"/>
  <c r="D100" i="7"/>
  <c r="H100" i="7"/>
  <c r="I100" i="7"/>
  <c r="J100" i="7"/>
  <c r="O100" i="7"/>
  <c r="P100" i="7"/>
  <c r="Q100" i="7"/>
  <c r="R100" i="7"/>
  <c r="D101" i="7"/>
  <c r="H101" i="7"/>
  <c r="I101" i="7"/>
  <c r="J101" i="7"/>
  <c r="O101" i="7"/>
  <c r="P101" i="7"/>
  <c r="Q101" i="7"/>
  <c r="R101" i="7"/>
  <c r="D102" i="7"/>
  <c r="H102" i="7"/>
  <c r="I102" i="7"/>
  <c r="J102" i="7"/>
  <c r="O102" i="7"/>
  <c r="P102" i="7"/>
  <c r="Q102" i="7"/>
  <c r="R102" i="7"/>
  <c r="D99" i="7"/>
  <c r="H99" i="7"/>
  <c r="I99" i="7"/>
  <c r="J99" i="7"/>
  <c r="O99" i="7"/>
  <c r="P99" i="7"/>
  <c r="Q99" i="7"/>
  <c r="R99" i="7"/>
  <c r="D95" i="7"/>
  <c r="H95" i="7"/>
  <c r="I95" i="7"/>
  <c r="J95" i="7"/>
  <c r="T95" i="7"/>
  <c r="O95" i="7"/>
  <c r="P95" i="7"/>
  <c r="Q95" i="7"/>
  <c r="R95" i="7"/>
  <c r="D91" i="7"/>
  <c r="H91" i="7"/>
  <c r="I91" i="7"/>
  <c r="J91" i="7"/>
  <c r="O91" i="7"/>
  <c r="P91" i="7"/>
  <c r="Q91" i="7"/>
  <c r="R91" i="7"/>
  <c r="D92" i="7"/>
  <c r="H92" i="7"/>
  <c r="I92" i="7"/>
  <c r="J92" i="7"/>
  <c r="T92" i="7"/>
  <c r="O92" i="7"/>
  <c r="P92" i="7"/>
  <c r="Q92" i="7"/>
  <c r="R92" i="7"/>
  <c r="D88" i="7"/>
  <c r="H88" i="7"/>
  <c r="I88" i="7"/>
  <c r="J88" i="7"/>
  <c r="O88" i="7"/>
  <c r="P88" i="7"/>
  <c r="Q88" i="7"/>
  <c r="R88" i="7"/>
  <c r="D103" i="7"/>
  <c r="H103" i="7"/>
  <c r="I103" i="7"/>
  <c r="J103" i="7"/>
  <c r="O103" i="7"/>
  <c r="P103" i="7"/>
  <c r="Q103" i="7"/>
  <c r="R103" i="7"/>
  <c r="D98" i="7"/>
  <c r="H98" i="7"/>
  <c r="I98" i="7"/>
  <c r="J98" i="7"/>
  <c r="O98" i="7"/>
  <c r="P98" i="7"/>
  <c r="Q98" i="7"/>
  <c r="R98" i="7"/>
  <c r="D97" i="7"/>
  <c r="H97" i="7"/>
  <c r="I97" i="7"/>
  <c r="J97" i="7"/>
  <c r="T97" i="7"/>
  <c r="O97" i="7"/>
  <c r="P97" i="7"/>
  <c r="Q97" i="7"/>
  <c r="R97" i="7"/>
  <c r="D96" i="7"/>
  <c r="H96" i="7"/>
  <c r="I96" i="7"/>
  <c r="J96" i="7"/>
  <c r="T96" i="7"/>
  <c r="O96" i="7"/>
  <c r="P96" i="7"/>
  <c r="Q96" i="7"/>
  <c r="R96" i="7"/>
  <c r="D94" i="7"/>
  <c r="H94" i="7"/>
  <c r="I94" i="7"/>
  <c r="J94" i="7"/>
  <c r="O94" i="7"/>
  <c r="P94" i="7"/>
  <c r="Q94" i="7"/>
  <c r="R94" i="7"/>
  <c r="D93" i="7"/>
  <c r="H93" i="7"/>
  <c r="I93" i="7"/>
  <c r="J93" i="7"/>
  <c r="O93" i="7"/>
  <c r="P93" i="7"/>
  <c r="Q93" i="7"/>
  <c r="R93" i="7"/>
  <c r="D90" i="7"/>
  <c r="H90" i="7"/>
  <c r="I90" i="7"/>
  <c r="J90" i="7"/>
  <c r="O90" i="7"/>
  <c r="P90" i="7"/>
  <c r="Q90" i="7"/>
  <c r="R90" i="7"/>
  <c r="D89" i="7"/>
  <c r="H89" i="7"/>
  <c r="I89" i="7"/>
  <c r="J89" i="7"/>
  <c r="T89" i="7"/>
  <c r="O89" i="7"/>
  <c r="P89" i="7"/>
  <c r="Q89" i="7"/>
  <c r="R89" i="7"/>
  <c r="D87" i="7"/>
  <c r="H87" i="7"/>
  <c r="I87" i="7"/>
  <c r="J87" i="7"/>
  <c r="O87" i="7"/>
  <c r="P87" i="7"/>
  <c r="Q87" i="7"/>
  <c r="R87" i="7"/>
  <c r="D86" i="7"/>
  <c r="H86" i="7"/>
  <c r="I86" i="7"/>
  <c r="J86" i="7"/>
  <c r="O86" i="7"/>
  <c r="P86" i="7"/>
  <c r="Q86" i="7"/>
  <c r="R86" i="7"/>
  <c r="B114" i="7"/>
  <c r="D85" i="7"/>
  <c r="H85" i="7"/>
  <c r="I85" i="7"/>
  <c r="J85" i="7"/>
  <c r="O85" i="7"/>
  <c r="P85" i="7"/>
  <c r="Q85" i="7"/>
  <c r="R85" i="7"/>
  <c r="D84" i="7"/>
  <c r="H84" i="7"/>
  <c r="I84" i="7"/>
  <c r="J84" i="7"/>
  <c r="O84" i="7"/>
  <c r="P84" i="7"/>
  <c r="Q84" i="7"/>
  <c r="R84" i="7"/>
  <c r="H83" i="7"/>
  <c r="I83" i="7"/>
  <c r="J83" i="7"/>
  <c r="O83" i="7"/>
  <c r="P83" i="7"/>
  <c r="Q83" i="7"/>
  <c r="R83" i="7"/>
  <c r="H82" i="7"/>
  <c r="I82" i="7"/>
  <c r="J82" i="7"/>
  <c r="O82" i="7"/>
  <c r="P82" i="7"/>
  <c r="Q82" i="7"/>
  <c r="R82" i="7"/>
  <c r="H81" i="7"/>
  <c r="I81" i="7"/>
  <c r="J81" i="7"/>
  <c r="O81" i="7"/>
  <c r="P81" i="7"/>
  <c r="Q81" i="7"/>
  <c r="R81" i="7"/>
  <c r="D83" i="7"/>
  <c r="H80" i="7"/>
  <c r="I80" i="7"/>
  <c r="J80" i="7"/>
  <c r="O80" i="7"/>
  <c r="P80" i="7"/>
  <c r="Q80" i="7"/>
  <c r="R80" i="7"/>
  <c r="D80" i="7"/>
  <c r="H79" i="7"/>
  <c r="I79" i="7"/>
  <c r="J79" i="7"/>
  <c r="O79" i="7"/>
  <c r="P79" i="7"/>
  <c r="Q79" i="7"/>
  <c r="R79" i="7"/>
  <c r="D78" i="7"/>
  <c r="H78" i="7"/>
  <c r="I78" i="7"/>
  <c r="J78" i="7"/>
  <c r="T78" i="7"/>
  <c r="O78" i="7"/>
  <c r="P78" i="7"/>
  <c r="Q78" i="7"/>
  <c r="R78" i="7"/>
  <c r="D77" i="7"/>
  <c r="H77" i="7"/>
  <c r="I77" i="7"/>
  <c r="J77" i="7"/>
  <c r="O77" i="7"/>
  <c r="P77" i="7"/>
  <c r="Q77" i="7"/>
  <c r="R77" i="7"/>
  <c r="D76" i="7"/>
  <c r="H76" i="7"/>
  <c r="I76" i="7"/>
  <c r="J76" i="7"/>
  <c r="T76" i="7"/>
  <c r="O76" i="7"/>
  <c r="P76" i="7"/>
  <c r="Q76" i="7"/>
  <c r="R76" i="7"/>
  <c r="D75" i="7"/>
  <c r="H75" i="7"/>
  <c r="I75" i="7"/>
  <c r="J75" i="7"/>
  <c r="O75" i="7"/>
  <c r="P75" i="7"/>
  <c r="Q75" i="7"/>
  <c r="R75" i="7"/>
  <c r="D74" i="7"/>
  <c r="H74" i="7"/>
  <c r="I74" i="7"/>
  <c r="J74" i="7"/>
  <c r="O74" i="7"/>
  <c r="P74" i="7"/>
  <c r="Q74" i="7"/>
  <c r="R74" i="7"/>
  <c r="D73" i="7"/>
  <c r="H73" i="7"/>
  <c r="I73" i="7"/>
  <c r="J73" i="7"/>
  <c r="O73" i="7"/>
  <c r="P73" i="7"/>
  <c r="Q73" i="7"/>
  <c r="R73" i="7"/>
  <c r="D72" i="7"/>
  <c r="H72" i="7"/>
  <c r="I72" i="7"/>
  <c r="J72" i="7"/>
  <c r="O72" i="7"/>
  <c r="P72" i="7"/>
  <c r="Q72" i="7"/>
  <c r="R72" i="7"/>
  <c r="D71" i="7"/>
  <c r="H71" i="7"/>
  <c r="I71" i="7"/>
  <c r="J71" i="7"/>
  <c r="T108" i="7"/>
  <c r="O71" i="7"/>
  <c r="P71" i="7"/>
  <c r="Q71" i="7"/>
  <c r="R71" i="7"/>
  <c r="D70" i="7"/>
  <c r="H70" i="7"/>
  <c r="I70" i="7"/>
  <c r="J70" i="7"/>
  <c r="O70" i="7"/>
  <c r="P70" i="7"/>
  <c r="Q70" i="7"/>
  <c r="R70" i="7"/>
  <c r="D69" i="7"/>
  <c r="H69" i="7"/>
  <c r="I69" i="7"/>
  <c r="J69" i="7"/>
  <c r="O69" i="7"/>
  <c r="P69" i="7"/>
  <c r="Q69" i="7"/>
  <c r="R69" i="7"/>
  <c r="D68" i="7"/>
  <c r="H68" i="7"/>
  <c r="I68" i="7"/>
  <c r="J68" i="7"/>
  <c r="O68" i="7"/>
  <c r="P68" i="7"/>
  <c r="Q68" i="7"/>
  <c r="R68" i="7"/>
  <c r="D67" i="7"/>
  <c r="H67" i="7"/>
  <c r="I67" i="7"/>
  <c r="J67" i="7"/>
  <c r="O67" i="7"/>
  <c r="P67" i="7"/>
  <c r="Q67" i="7"/>
  <c r="R67" i="7"/>
  <c r="D66" i="7"/>
  <c r="H66" i="7"/>
  <c r="I66" i="7"/>
  <c r="J66" i="7"/>
  <c r="O66" i="7"/>
  <c r="P66" i="7"/>
  <c r="Q66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D63" i="7"/>
  <c r="H63" i="7"/>
  <c r="I63" i="7"/>
  <c r="J63" i="7"/>
  <c r="O63" i="7"/>
  <c r="P63" i="7"/>
  <c r="Q63" i="7"/>
  <c r="D65" i="7"/>
  <c r="H65" i="7"/>
  <c r="I65" i="7"/>
  <c r="J65" i="7"/>
  <c r="O65" i="7"/>
  <c r="P65" i="7"/>
  <c r="Q65" i="7"/>
  <c r="D64" i="7"/>
  <c r="H64" i="7"/>
  <c r="I64" i="7"/>
  <c r="J64" i="7"/>
  <c r="O64" i="7"/>
  <c r="P64" i="7"/>
  <c r="Q64" i="7"/>
  <c r="D62" i="7"/>
  <c r="H62" i="7"/>
  <c r="I62" i="7"/>
  <c r="J62" i="7"/>
  <c r="O62" i="7"/>
  <c r="P62" i="7"/>
  <c r="Q62" i="7"/>
  <c r="D61" i="7"/>
  <c r="H61" i="7"/>
  <c r="I61" i="7"/>
  <c r="J61" i="7"/>
  <c r="O61" i="7"/>
  <c r="P61" i="7"/>
  <c r="Q61" i="7"/>
  <c r="D60" i="7"/>
  <c r="H60" i="7"/>
  <c r="I60" i="7"/>
  <c r="J60" i="7"/>
  <c r="O60" i="7"/>
  <c r="P60" i="7"/>
  <c r="Q60" i="7"/>
  <c r="D59" i="7"/>
  <c r="H59" i="7"/>
  <c r="I59" i="7"/>
  <c r="J59" i="7"/>
  <c r="O59" i="7"/>
  <c r="P59" i="7"/>
  <c r="Q59" i="7"/>
  <c r="D58" i="7"/>
  <c r="H58" i="7"/>
  <c r="I58" i="7"/>
  <c r="J58" i="7"/>
  <c r="O58" i="7"/>
  <c r="P58" i="7"/>
  <c r="Q58" i="7"/>
  <c r="D57" i="7"/>
  <c r="H57" i="7"/>
  <c r="I57" i="7"/>
  <c r="J57" i="7"/>
  <c r="T57" i="7"/>
  <c r="O57" i="7"/>
  <c r="P57" i="7"/>
  <c r="Q57" i="7"/>
  <c r="D56" i="7"/>
  <c r="H56" i="7"/>
  <c r="I56" i="7"/>
  <c r="J56" i="7"/>
  <c r="O56" i="7"/>
  <c r="P56" i="7"/>
  <c r="Q56" i="7"/>
  <c r="D55" i="7"/>
  <c r="H55" i="7"/>
  <c r="I55" i="7"/>
  <c r="J55" i="7"/>
  <c r="O55" i="7"/>
  <c r="P55" i="7"/>
  <c r="Q55" i="7"/>
  <c r="D54" i="7"/>
  <c r="H54" i="7"/>
  <c r="I54" i="7"/>
  <c r="J54" i="7"/>
  <c r="O54" i="7"/>
  <c r="P54" i="7"/>
  <c r="Q54" i="7"/>
  <c r="D53" i="7"/>
  <c r="H53" i="7"/>
  <c r="I53" i="7"/>
  <c r="J53" i="7"/>
  <c r="O53" i="7"/>
  <c r="P53" i="7"/>
  <c r="Q53" i="7"/>
  <c r="D52" i="7"/>
  <c r="H52" i="7"/>
  <c r="I52" i="7"/>
  <c r="J52" i="7"/>
  <c r="O52" i="7"/>
  <c r="P52" i="7"/>
  <c r="Q52" i="7"/>
  <c r="D51" i="7"/>
  <c r="H51" i="7"/>
  <c r="I51" i="7"/>
  <c r="J51" i="7"/>
  <c r="O51" i="7"/>
  <c r="P51" i="7"/>
  <c r="Q51" i="7"/>
  <c r="D50" i="7"/>
  <c r="H50" i="7"/>
  <c r="I50" i="7"/>
  <c r="J50" i="7"/>
  <c r="O50" i="7"/>
  <c r="P50" i="7"/>
  <c r="Q50" i="7"/>
  <c r="D49" i="7"/>
  <c r="H49" i="7"/>
  <c r="I49" i="7"/>
  <c r="J49" i="7"/>
  <c r="O49" i="7"/>
  <c r="P49" i="7"/>
  <c r="Q49" i="7"/>
  <c r="D48" i="7"/>
  <c r="H48" i="7"/>
  <c r="I48" i="7"/>
  <c r="J48" i="7"/>
  <c r="O48" i="7"/>
  <c r="P48" i="7"/>
  <c r="Q48" i="7"/>
  <c r="D47" i="7"/>
  <c r="H47" i="7"/>
  <c r="I47" i="7"/>
  <c r="J47" i="7"/>
  <c r="O47" i="7"/>
  <c r="P47" i="7"/>
  <c r="Q47" i="7"/>
  <c r="B113" i="7"/>
  <c r="D46" i="7"/>
  <c r="H46" i="7"/>
  <c r="I46" i="7"/>
  <c r="J46" i="7"/>
  <c r="T46" i="7"/>
  <c r="O46" i="7"/>
  <c r="P46" i="7"/>
  <c r="Q46" i="7"/>
  <c r="D45" i="7"/>
  <c r="H45" i="7"/>
  <c r="I45" i="7"/>
  <c r="J45" i="7"/>
  <c r="T45" i="7"/>
  <c r="O45" i="7"/>
  <c r="P45" i="7"/>
  <c r="Q45" i="7"/>
  <c r="H2" i="7"/>
  <c r="I2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D44" i="7"/>
  <c r="J44" i="7"/>
  <c r="O44" i="7"/>
  <c r="P44" i="7"/>
  <c r="Q44" i="7"/>
  <c r="D43" i="7"/>
  <c r="J43" i="7"/>
  <c r="O43" i="7"/>
  <c r="P43" i="7"/>
  <c r="Q43" i="7"/>
  <c r="D42" i="7"/>
  <c r="J42" i="7"/>
  <c r="O42" i="7"/>
  <c r="P42" i="7"/>
  <c r="Q42" i="7"/>
  <c r="D41" i="7"/>
  <c r="J41" i="7"/>
  <c r="O41" i="7"/>
  <c r="P41" i="7"/>
  <c r="Q41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T109" i="7"/>
  <c r="J19" i="7"/>
  <c r="J20" i="7"/>
  <c r="J21" i="7"/>
  <c r="J22" i="7"/>
  <c r="T22" i="7"/>
  <c r="J23" i="7"/>
  <c r="T23" i="7"/>
  <c r="J24" i="7"/>
  <c r="J25" i="7"/>
  <c r="J26" i="7"/>
  <c r="J27" i="7"/>
  <c r="J28" i="7"/>
  <c r="J29" i="7"/>
  <c r="J30" i="7"/>
  <c r="J31" i="7"/>
  <c r="J32" i="7"/>
  <c r="J33" i="7"/>
  <c r="J34" i="7"/>
  <c r="T34" i="7"/>
  <c r="J35" i="7"/>
  <c r="J36" i="7"/>
  <c r="J37" i="7"/>
  <c r="J38" i="7"/>
  <c r="J39" i="7"/>
  <c r="J40" i="7"/>
  <c r="T40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B598" i="4"/>
  <c r="U109" i="7"/>
  <c r="V110" i="7"/>
  <c r="W110" i="7"/>
  <c r="X110" i="7"/>
  <c r="V109" i="7"/>
  <c r="W109" i="7"/>
  <c r="X109" i="7"/>
  <c r="T107" i="7"/>
  <c r="S108" i="7"/>
  <c r="T71" i="7"/>
  <c r="X108" i="7"/>
  <c r="V108" i="7"/>
  <c r="U108" i="7"/>
  <c r="S107" i="7"/>
  <c r="X106" i="7"/>
  <c r="U107" i="7"/>
  <c r="V107" i="7"/>
  <c r="T105" i="7"/>
  <c r="S105" i="7"/>
  <c r="U106" i="7"/>
  <c r="X107" i="7"/>
  <c r="S106" i="7"/>
  <c r="X105" i="7"/>
  <c r="V106" i="7"/>
  <c r="V105" i="7"/>
  <c r="S104" i="7"/>
  <c r="U105" i="7"/>
  <c r="U104" i="7"/>
  <c r="X104" i="7"/>
  <c r="V104" i="7"/>
  <c r="T101" i="7"/>
  <c r="S99" i="7"/>
  <c r="S101" i="7"/>
  <c r="T100" i="7"/>
  <c r="S100" i="7"/>
  <c r="S102" i="7"/>
  <c r="T102" i="7"/>
  <c r="U100" i="7"/>
  <c r="V101" i="7"/>
  <c r="X100" i="7"/>
  <c r="U101" i="7"/>
  <c r="V100" i="7"/>
  <c r="X101" i="7"/>
  <c r="V102" i="7"/>
  <c r="U102" i="7"/>
  <c r="T99" i="7"/>
  <c r="X102" i="7"/>
  <c r="T91" i="7"/>
  <c r="V99" i="7"/>
  <c r="S91" i="7"/>
  <c r="S95" i="7"/>
  <c r="U99" i="7"/>
  <c r="S88" i="7"/>
  <c r="V95" i="7"/>
  <c r="U95" i="7"/>
  <c r="X99" i="7"/>
  <c r="X95" i="7"/>
  <c r="S92" i="7"/>
  <c r="T88" i="7"/>
  <c r="X91" i="7"/>
  <c r="V91" i="7"/>
  <c r="U91" i="7"/>
  <c r="X92" i="7"/>
  <c r="U88" i="7"/>
  <c r="V92" i="7"/>
  <c r="U92" i="7"/>
  <c r="X88" i="7"/>
  <c r="V88" i="7"/>
  <c r="T72" i="7"/>
  <c r="T103" i="7"/>
  <c r="T90" i="7"/>
  <c r="S103" i="7"/>
  <c r="S87" i="7"/>
  <c r="S98" i="7"/>
  <c r="T98" i="7"/>
  <c r="T66" i="7"/>
  <c r="X103" i="7"/>
  <c r="V103" i="7"/>
  <c r="U103" i="7"/>
  <c r="S89" i="7"/>
  <c r="S94" i="7"/>
  <c r="U98" i="7"/>
  <c r="S97" i="7"/>
  <c r="V97" i="7"/>
  <c r="U97" i="7"/>
  <c r="X98" i="7"/>
  <c r="V98" i="7"/>
  <c r="T94" i="7"/>
  <c r="S96" i="7"/>
  <c r="X97" i="7"/>
  <c r="T93" i="7"/>
  <c r="S93" i="7"/>
  <c r="V96" i="7"/>
  <c r="X96" i="7"/>
  <c r="U96" i="7"/>
  <c r="X94" i="7"/>
  <c r="U93" i="7"/>
  <c r="V94" i="7"/>
  <c r="V93" i="7"/>
  <c r="U94" i="7"/>
  <c r="S90" i="7"/>
  <c r="X93" i="7"/>
  <c r="T86" i="7"/>
  <c r="V90" i="7"/>
  <c r="X90" i="7"/>
  <c r="T67" i="7"/>
  <c r="U90" i="7"/>
  <c r="U89" i="7"/>
  <c r="T84" i="7"/>
  <c r="T26" i="7"/>
  <c r="T87" i="7"/>
  <c r="X89" i="7"/>
  <c r="V89" i="7"/>
  <c r="S85" i="7"/>
  <c r="U87" i="7"/>
  <c r="T43" i="7"/>
  <c r="X87" i="7"/>
  <c r="V87" i="7"/>
  <c r="T85" i="7"/>
  <c r="U86" i="7"/>
  <c r="S84" i="7"/>
  <c r="U85" i="7"/>
  <c r="S86" i="7"/>
  <c r="X86" i="7"/>
  <c r="V86" i="7"/>
  <c r="T82" i="7"/>
  <c r="X85" i="7"/>
  <c r="V85" i="7"/>
  <c r="V84" i="7"/>
  <c r="T81" i="7"/>
  <c r="X84" i="7"/>
  <c r="U84" i="7"/>
  <c r="S80" i="7"/>
  <c r="T83" i="7"/>
  <c r="S78" i="7"/>
  <c r="T47" i="7"/>
  <c r="S83" i="7"/>
  <c r="T79" i="7"/>
  <c r="T80" i="7"/>
  <c r="S81" i="7"/>
  <c r="S82" i="7"/>
  <c r="U83" i="7"/>
  <c r="S79" i="7"/>
  <c r="U82" i="7"/>
  <c r="X83" i="7"/>
  <c r="X82" i="7"/>
  <c r="V83" i="7"/>
  <c r="V81" i="7"/>
  <c r="V82" i="7"/>
  <c r="U81" i="7"/>
  <c r="X81" i="7"/>
  <c r="V80" i="7"/>
  <c r="X80" i="7"/>
  <c r="X79" i="7"/>
  <c r="U80" i="7"/>
  <c r="V79" i="7"/>
  <c r="U79" i="7"/>
  <c r="T77" i="7"/>
  <c r="S76" i="7"/>
  <c r="U78" i="7"/>
  <c r="S77" i="7"/>
  <c r="V77" i="7"/>
  <c r="V78" i="7"/>
  <c r="X78" i="7"/>
  <c r="T11" i="7"/>
  <c r="T75" i="7"/>
  <c r="X77" i="7"/>
  <c r="T74" i="7"/>
  <c r="U77" i="7"/>
  <c r="U76" i="7"/>
  <c r="T73" i="7"/>
  <c r="S75" i="7"/>
  <c r="V75" i="7"/>
  <c r="S74" i="7"/>
  <c r="X76" i="7"/>
  <c r="U75" i="7"/>
  <c r="V76" i="7"/>
  <c r="U74" i="7"/>
  <c r="X75" i="7"/>
  <c r="X74" i="7"/>
  <c r="V74" i="7"/>
  <c r="S70" i="7"/>
  <c r="S73" i="7"/>
  <c r="T70" i="7"/>
  <c r="T69" i="7"/>
  <c r="S72" i="7"/>
  <c r="V72" i="7"/>
  <c r="U73" i="7"/>
  <c r="X73" i="7"/>
  <c r="V73" i="7"/>
  <c r="U71" i="7"/>
  <c r="X72" i="7"/>
  <c r="V71" i="7"/>
  <c r="U72" i="7"/>
  <c r="S71" i="7"/>
  <c r="T16" i="7"/>
  <c r="T68" i="7"/>
  <c r="X71" i="7"/>
  <c r="T12" i="7"/>
  <c r="S67" i="7"/>
  <c r="U70" i="7"/>
  <c r="S68" i="7"/>
  <c r="S69" i="7"/>
  <c r="V70" i="7"/>
  <c r="S66" i="7"/>
  <c r="X70" i="7"/>
  <c r="V69" i="7"/>
  <c r="V68" i="7"/>
  <c r="X69" i="7"/>
  <c r="U69" i="7"/>
  <c r="U68" i="7"/>
  <c r="X68" i="7"/>
  <c r="U66" i="7"/>
  <c r="U67" i="7"/>
  <c r="V67" i="7"/>
  <c r="X67" i="7"/>
  <c r="X66" i="7"/>
  <c r="V66" i="7"/>
  <c r="S65" i="7"/>
  <c r="T65" i="7"/>
  <c r="T63" i="7"/>
  <c r="V63" i="7"/>
  <c r="V65" i="7"/>
  <c r="X63" i="7"/>
  <c r="U63" i="7"/>
  <c r="U65" i="7"/>
  <c r="S63" i="7"/>
  <c r="X65" i="7"/>
  <c r="T20" i="7"/>
  <c r="V64" i="7"/>
  <c r="U64" i="7"/>
  <c r="X62" i="7"/>
  <c r="S64" i="7"/>
  <c r="T64" i="7"/>
  <c r="T62" i="7"/>
  <c r="X64" i="7"/>
  <c r="T61" i="7"/>
  <c r="U62" i="7"/>
  <c r="V61" i="7"/>
  <c r="U61" i="7"/>
  <c r="S61" i="7"/>
  <c r="X61" i="7"/>
  <c r="V62" i="7"/>
  <c r="S62" i="7"/>
  <c r="T59" i="7"/>
  <c r="T55" i="7"/>
  <c r="T60" i="7"/>
  <c r="X60" i="7"/>
  <c r="V60" i="7"/>
  <c r="T58" i="7"/>
  <c r="U60" i="7"/>
  <c r="S60" i="7"/>
  <c r="U59" i="7"/>
  <c r="S59" i="7"/>
  <c r="T54" i="7"/>
  <c r="X59" i="7"/>
  <c r="V59" i="7"/>
  <c r="T56" i="7"/>
  <c r="S58" i="7"/>
  <c r="X58" i="7"/>
  <c r="V58" i="7"/>
  <c r="U58" i="7"/>
  <c r="X57" i="7"/>
  <c r="V57" i="7"/>
  <c r="S57" i="7"/>
  <c r="U57" i="7"/>
  <c r="U56" i="7"/>
  <c r="X56" i="7"/>
  <c r="U55" i="7"/>
  <c r="S55" i="7"/>
  <c r="V56" i="7"/>
  <c r="X55" i="7"/>
  <c r="V55" i="7"/>
  <c r="S56" i="7"/>
  <c r="S54" i="7"/>
  <c r="U54" i="7"/>
  <c r="V54" i="7"/>
  <c r="X54" i="7"/>
  <c r="T31" i="7"/>
  <c r="T30" i="7"/>
  <c r="T53" i="7"/>
  <c r="T50" i="7"/>
  <c r="X53" i="7"/>
  <c r="U53" i="7"/>
  <c r="S53" i="7"/>
  <c r="S51" i="7"/>
  <c r="V53" i="7"/>
  <c r="X52" i="7"/>
  <c r="V52" i="7"/>
  <c r="S52" i="7"/>
  <c r="T51" i="7"/>
  <c r="U52" i="7"/>
  <c r="T52" i="7"/>
  <c r="V51" i="7"/>
  <c r="U51" i="7"/>
  <c r="X51" i="7"/>
  <c r="V50" i="7"/>
  <c r="U50" i="7"/>
  <c r="T35" i="7"/>
  <c r="S50" i="7"/>
  <c r="T49" i="7"/>
  <c r="X50" i="7"/>
  <c r="T48" i="7"/>
  <c r="V49" i="7"/>
  <c r="X49" i="7"/>
  <c r="S48" i="7"/>
  <c r="U49" i="7"/>
  <c r="S49" i="7"/>
  <c r="X48" i="7"/>
  <c r="V48" i="7"/>
  <c r="V47" i="7"/>
  <c r="U47" i="7"/>
  <c r="U48" i="7"/>
  <c r="X47" i="7"/>
  <c r="S47" i="7"/>
  <c r="S46" i="7"/>
  <c r="X46" i="7"/>
  <c r="V46" i="7"/>
  <c r="U46" i="7"/>
  <c r="X45" i="7"/>
  <c r="S45" i="7"/>
  <c r="V45" i="7"/>
  <c r="T41" i="7"/>
  <c r="U45" i="7"/>
  <c r="T42" i="7"/>
  <c r="T44" i="7"/>
  <c r="X44" i="7"/>
  <c r="U44" i="7"/>
  <c r="V44" i="7"/>
  <c r="S44" i="7"/>
  <c r="V43" i="7"/>
  <c r="S43" i="7"/>
  <c r="X43" i="7"/>
  <c r="U43" i="7"/>
  <c r="T7" i="7"/>
  <c r="V41" i="7"/>
  <c r="U42" i="7"/>
  <c r="S42" i="7"/>
  <c r="X42" i="7"/>
  <c r="V42" i="7"/>
  <c r="T2" i="7"/>
  <c r="U41" i="7"/>
  <c r="S41" i="7"/>
  <c r="X41" i="7"/>
  <c r="T36" i="7"/>
  <c r="T39" i="7"/>
  <c r="T17" i="7"/>
  <c r="T19" i="7"/>
  <c r="T14" i="7"/>
  <c r="T9" i="7"/>
  <c r="T6" i="7"/>
  <c r="T5" i="7"/>
  <c r="T4" i="7"/>
  <c r="T8" i="7"/>
  <c r="T24" i="7"/>
  <c r="V19" i="7"/>
  <c r="T15" i="7"/>
  <c r="T32" i="7"/>
  <c r="U17" i="7"/>
  <c r="T13" i="7"/>
  <c r="T28" i="7"/>
  <c r="T38" i="7"/>
  <c r="T3" i="7"/>
  <c r="T37" i="7"/>
  <c r="T10" i="7"/>
  <c r="T33" i="7"/>
  <c r="U22" i="7"/>
  <c r="V2" i="7"/>
  <c r="V14" i="7"/>
  <c r="V6" i="7"/>
  <c r="U40" i="7"/>
  <c r="U20" i="7"/>
  <c r="T21" i="7"/>
  <c r="U37" i="7"/>
  <c r="U36" i="7"/>
  <c r="V12" i="7"/>
  <c r="V26" i="7"/>
  <c r="T27" i="7"/>
  <c r="U21" i="7"/>
  <c r="V39" i="7"/>
  <c r="T18" i="7"/>
  <c r="U35" i="7"/>
  <c r="V8" i="7"/>
  <c r="V34" i="7"/>
  <c r="V32" i="7"/>
  <c r="V31" i="7"/>
  <c r="V11" i="7"/>
  <c r="U30" i="7"/>
  <c r="U10" i="7"/>
  <c r="T29" i="7"/>
  <c r="V27" i="7"/>
  <c r="V7" i="7"/>
  <c r="U25" i="7"/>
  <c r="U8" i="7"/>
  <c r="V24" i="7"/>
  <c r="V4" i="7"/>
  <c r="T25" i="7"/>
  <c r="V16" i="7"/>
  <c r="V9" i="7"/>
  <c r="U39" i="7"/>
  <c r="U19" i="7"/>
  <c r="V38" i="7"/>
  <c r="U14" i="7"/>
  <c r="V33" i="7"/>
  <c r="V23" i="7"/>
  <c r="V13" i="7"/>
  <c r="V3" i="7"/>
  <c r="U23" i="7"/>
  <c r="U3" i="7"/>
  <c r="V22" i="7"/>
  <c r="U32" i="7"/>
  <c r="U12" i="7"/>
  <c r="U2" i="7"/>
  <c r="V21" i="7"/>
  <c r="U31" i="7"/>
  <c r="U11" i="7"/>
  <c r="V40" i="7"/>
  <c r="V30" i="7"/>
  <c r="V20" i="7"/>
  <c r="V10" i="7"/>
  <c r="V29" i="7"/>
  <c r="U29" i="7"/>
  <c r="U34" i="7"/>
  <c r="U24" i="7"/>
  <c r="U4" i="7"/>
  <c r="U33" i="7"/>
  <c r="U13" i="7"/>
  <c r="V37" i="7"/>
  <c r="V17" i="7"/>
  <c r="U9" i="7"/>
  <c r="V18" i="7"/>
  <c r="U28" i="7"/>
  <c r="U26" i="7"/>
  <c r="U16" i="7"/>
  <c r="U6" i="7"/>
  <c r="V35" i="7"/>
  <c r="V25" i="7"/>
  <c r="V15" i="7"/>
  <c r="V5" i="7"/>
  <c r="U38" i="7"/>
  <c r="U27" i="7"/>
  <c r="U15" i="7"/>
  <c r="U5" i="7"/>
  <c r="V28" i="7"/>
  <c r="U18" i="7"/>
  <c r="U7" i="7"/>
  <c r="V36" i="7"/>
  <c r="S38" i="7"/>
  <c r="S10" i="7"/>
  <c r="S29" i="7"/>
  <c r="S28" i="7"/>
  <c r="S7" i="7"/>
  <c r="S6" i="7"/>
  <c r="S24" i="7"/>
  <c r="X3" i="7"/>
  <c r="S25" i="7"/>
  <c r="S4" i="7"/>
  <c r="S40" i="7"/>
  <c r="S35" i="7"/>
  <c r="S15" i="7"/>
  <c r="S36" i="7"/>
  <c r="S30" i="7"/>
  <c r="S26" i="7"/>
  <c r="S5" i="7"/>
  <c r="X20" i="7"/>
  <c r="X39" i="7"/>
  <c r="X19" i="7"/>
  <c r="X23" i="7"/>
  <c r="X21" i="7"/>
  <c r="S20" i="7"/>
  <c r="X40" i="7"/>
  <c r="X38" i="7"/>
  <c r="X18" i="7"/>
  <c r="S22" i="7"/>
  <c r="X37" i="7"/>
  <c r="X17" i="7"/>
  <c r="S21" i="7"/>
  <c r="X36" i="7"/>
  <c r="X16" i="7"/>
  <c r="X34" i="7"/>
  <c r="X13" i="7"/>
  <c r="X31" i="7"/>
  <c r="X11" i="7"/>
  <c r="S34" i="7"/>
  <c r="X32" i="7"/>
  <c r="X30" i="7"/>
  <c r="X10" i="7"/>
  <c r="X29" i="7"/>
  <c r="X9" i="7"/>
  <c r="X12" i="7"/>
  <c r="X28" i="7"/>
  <c r="X8" i="7"/>
  <c r="X27" i="7"/>
  <c r="X7" i="7"/>
  <c r="X15" i="7"/>
  <c r="S14" i="7"/>
  <c r="X14" i="7"/>
  <c r="X26" i="7"/>
  <c r="X6" i="7"/>
  <c r="X25" i="7"/>
  <c r="X5" i="7"/>
  <c r="X35" i="7"/>
  <c r="X33" i="7"/>
  <c r="X24" i="7"/>
  <c r="X4" i="7"/>
  <c r="X22" i="7"/>
  <c r="X2" i="7"/>
  <c r="B115" i="7"/>
  <c r="W101" i="7"/>
  <c r="W105" i="7"/>
  <c r="W108" i="7"/>
  <c r="W104" i="7"/>
  <c r="W107" i="7"/>
  <c r="W106" i="7"/>
  <c r="W100" i="7"/>
  <c r="W99" i="7"/>
  <c r="W102" i="7"/>
  <c r="W95" i="7"/>
  <c r="W93" i="7"/>
  <c r="W91" i="7"/>
  <c r="W88" i="7"/>
  <c r="W98" i="7"/>
  <c r="W92" i="7"/>
  <c r="W97" i="7"/>
  <c r="W103" i="7"/>
  <c r="W90" i="7"/>
  <c r="W96" i="7"/>
  <c r="W89" i="7"/>
  <c r="W94" i="7"/>
  <c r="W86" i="7"/>
  <c r="W85" i="7"/>
  <c r="W87" i="7"/>
  <c r="W84" i="7"/>
  <c r="W83" i="7"/>
  <c r="W82" i="7"/>
  <c r="W80" i="7"/>
  <c r="W79" i="7"/>
  <c r="W81" i="7"/>
  <c r="W76" i="7"/>
  <c r="W78" i="7"/>
  <c r="W77" i="7"/>
  <c r="W75" i="7"/>
  <c r="W74" i="7"/>
  <c r="W67" i="7"/>
  <c r="W72" i="7"/>
  <c r="W70" i="7"/>
  <c r="W73" i="7"/>
  <c r="W71" i="7"/>
  <c r="W66" i="7"/>
  <c r="W69" i="7"/>
  <c r="W68" i="7"/>
  <c r="W63" i="7"/>
  <c r="W64" i="7"/>
  <c r="W65" i="7"/>
  <c r="W62" i="7"/>
  <c r="W59" i="7"/>
  <c r="W61" i="7"/>
  <c r="W60" i="7"/>
  <c r="W58" i="7"/>
  <c r="W55" i="7"/>
  <c r="W54" i="7"/>
  <c r="W57" i="7"/>
  <c r="W56" i="7"/>
  <c r="W53" i="7"/>
  <c r="W51" i="7"/>
  <c r="W50" i="7"/>
  <c r="W52" i="7"/>
  <c r="W49" i="7"/>
  <c r="W47" i="7"/>
  <c r="W48" i="7"/>
  <c r="W45" i="7"/>
  <c r="W46" i="7"/>
  <c r="W43" i="7"/>
  <c r="W44" i="7"/>
  <c r="W41" i="7"/>
  <c r="W42" i="7"/>
  <c r="W39" i="7"/>
  <c r="W6" i="7"/>
  <c r="W20" i="7"/>
  <c r="W9" i="7"/>
  <c r="W25" i="7"/>
  <c r="W40" i="7"/>
  <c r="W24" i="7"/>
  <c r="W8" i="7"/>
  <c r="W27" i="7"/>
  <c r="W19" i="7"/>
  <c r="W17" i="7"/>
  <c r="W36" i="7"/>
  <c r="W7" i="7"/>
  <c r="W4" i="7"/>
  <c r="W34" i="7"/>
  <c r="W30" i="7"/>
  <c r="W11" i="7"/>
  <c r="W5" i="7"/>
  <c r="W31" i="7"/>
  <c r="W2" i="7"/>
  <c r="W10" i="7"/>
  <c r="W18" i="7"/>
  <c r="W22" i="7"/>
  <c r="W29" i="7"/>
  <c r="W15" i="7"/>
  <c r="W12" i="7"/>
  <c r="W32" i="7"/>
  <c r="W37" i="7"/>
  <c r="W21" i="7"/>
  <c r="W26" i="7"/>
  <c r="W35" i="7"/>
  <c r="W16" i="7"/>
  <c r="W13" i="7"/>
  <c r="W14" i="7"/>
  <c r="W3" i="7"/>
  <c r="W23" i="7"/>
  <c r="W28" i="7"/>
  <c r="W33" i="7"/>
  <c r="W38" i="7"/>
  <c r="S32" i="7"/>
  <c r="S27" i="7"/>
  <c r="S37" i="7"/>
  <c r="S23" i="7"/>
  <c r="S16" i="7"/>
  <c r="S17" i="7"/>
  <c r="S8" i="7"/>
  <c r="S18" i="7"/>
  <c r="S9" i="7"/>
  <c r="S11" i="7"/>
  <c r="S2" i="7"/>
  <c r="S39" i="7"/>
  <c r="S19" i="7"/>
  <c r="S31" i="7"/>
  <c r="S12" i="7"/>
  <c r="S3" i="7"/>
  <c r="S13" i="7"/>
  <c r="S33" i="7"/>
  <c r="D598" i="4" l="1"/>
  <c r="E59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3186F-AA1D-4B92-9F16-E6FCEE63BF2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2D87A557-86B4-457E-A48C-0CC5968DD394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3" xr16:uid="{54B4E09E-B08E-4DCA-9F81-533B7FE3A56B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</connections>
</file>

<file path=xl/sharedStrings.xml><?xml version="1.0" encoding="utf-8"?>
<sst xmlns="http://schemas.openxmlformats.org/spreadsheetml/2006/main" count="7407" uniqueCount="549">
  <si>
    <t>season_id</t>
  </si>
  <si>
    <t>team</t>
  </si>
  <si>
    <t>player</t>
  </si>
  <si>
    <t>Shot</t>
  </si>
  <si>
    <t>actionSub</t>
  </si>
  <si>
    <t>Makes</t>
  </si>
  <si>
    <t>Miss</t>
  </si>
  <si>
    <t>Total</t>
  </si>
  <si>
    <t>Pct</t>
  </si>
  <si>
    <t>Spurs</t>
  </si>
  <si>
    <t>Julian Champagnie</t>
  </si>
  <si>
    <t>FG3</t>
  </si>
  <si>
    <t>Jump Shot</t>
  </si>
  <si>
    <t>Bucks</t>
  </si>
  <si>
    <t>Taurean Prince</t>
  </si>
  <si>
    <t>Hawks</t>
  </si>
  <si>
    <t>Zaccharie Risacher</t>
  </si>
  <si>
    <t>Clint Capela</t>
  </si>
  <si>
    <t>FG2</t>
  </si>
  <si>
    <t>Hook</t>
  </si>
  <si>
    <t>Brook Lopez</t>
  </si>
  <si>
    <t>Damian Lillard</t>
  </si>
  <si>
    <t>Cavaliers</t>
  </si>
  <si>
    <t>Evan Mobley</t>
  </si>
  <si>
    <t>Layup</t>
  </si>
  <si>
    <t>Celtics</t>
  </si>
  <si>
    <t>Jrue Holiday</t>
  </si>
  <si>
    <t>Pacers</t>
  </si>
  <si>
    <t>Bennedict Mathurin</t>
  </si>
  <si>
    <t>Rockets</t>
  </si>
  <si>
    <t>Alperen Sengun</t>
  </si>
  <si>
    <t>Suns</t>
  </si>
  <si>
    <t>Kevin Durant</t>
  </si>
  <si>
    <t>Timberwolves</t>
  </si>
  <si>
    <t>Anthony Edwards</t>
  </si>
  <si>
    <t>Trail Blazers</t>
  </si>
  <si>
    <t>Anfernee Simons</t>
  </si>
  <si>
    <t>Jaden McDaniels</t>
  </si>
  <si>
    <t>Julius Randle</t>
  </si>
  <si>
    <t>Devin Booker</t>
  </si>
  <si>
    <t>Dillon Brooks</t>
  </si>
  <si>
    <t>Jabari Smith Jr.</t>
  </si>
  <si>
    <t>Wizards</t>
  </si>
  <si>
    <t>Kyle Kuzma</t>
  </si>
  <si>
    <t>Pistons</t>
  </si>
  <si>
    <t>Tim Hardaway Jr.</t>
  </si>
  <si>
    <t>Nuggets</t>
  </si>
  <si>
    <t>Jamal Murray</t>
  </si>
  <si>
    <t>Tyrese Haliburton</t>
  </si>
  <si>
    <t>Pelicans</t>
  </si>
  <si>
    <t>Brandon Ingram</t>
  </si>
  <si>
    <t>Hornets</t>
  </si>
  <si>
    <t>LaMelo Ball</t>
  </si>
  <si>
    <t>Kings</t>
  </si>
  <si>
    <t>Domantas Sabonis</t>
  </si>
  <si>
    <t>Lakers</t>
  </si>
  <si>
    <t>Rui Hachimura</t>
  </si>
  <si>
    <t>Derrick White</t>
  </si>
  <si>
    <t>Jaylen Brown</t>
  </si>
  <si>
    <t>Clippers</t>
  </si>
  <si>
    <t>James Harden</t>
  </si>
  <si>
    <t>Norman Powell</t>
  </si>
  <si>
    <t>Donovan Mitchell</t>
  </si>
  <si>
    <t>Bulls</t>
  </si>
  <si>
    <t>Josh Giddey</t>
  </si>
  <si>
    <t>Jalen Johnson</t>
  </si>
  <si>
    <t>Grizzlies</t>
  </si>
  <si>
    <t>Brandon Clarke</t>
  </si>
  <si>
    <t>Jaren Jackson Jr.</t>
  </si>
  <si>
    <t>Santi Aldama</t>
  </si>
  <si>
    <t>Heat</t>
  </si>
  <si>
    <t>Jimmy Butler</t>
  </si>
  <si>
    <t>Brandon Miller</t>
  </si>
  <si>
    <t>Terry Rozier</t>
  </si>
  <si>
    <t>Tyler Herro</t>
  </si>
  <si>
    <t>Trae Young</t>
  </si>
  <si>
    <t>Scotty Pippen Jr.</t>
  </si>
  <si>
    <t>Jaylen Wells</t>
  </si>
  <si>
    <t>Ja Morant</t>
  </si>
  <si>
    <t>Dyson Daniels</t>
  </si>
  <si>
    <t>Bam Adebayo</t>
  </si>
  <si>
    <t>Nikola Vucevic</t>
  </si>
  <si>
    <t>Darius Garland</t>
  </si>
  <si>
    <t>FT</t>
  </si>
  <si>
    <t>1 of 2</t>
  </si>
  <si>
    <t>Terance Mann</t>
  </si>
  <si>
    <t>Ivica Zubac</t>
  </si>
  <si>
    <t>Gary Trent Jr.</t>
  </si>
  <si>
    <t>76ers</t>
  </si>
  <si>
    <t>Kelly Oubre Jr.</t>
  </si>
  <si>
    <t>Giannis Antetokounmpo</t>
  </si>
  <si>
    <t>Paul George</t>
  </si>
  <si>
    <t>Tyrese Maxey</t>
  </si>
  <si>
    <t>LeBron James</t>
  </si>
  <si>
    <t>Magic</t>
  </si>
  <si>
    <t>Franz Wagner</t>
  </si>
  <si>
    <t>Kentavious Caldwell-Pope</t>
  </si>
  <si>
    <t>Mavericks</t>
  </si>
  <si>
    <t>Kyrie Irving</t>
  </si>
  <si>
    <t>P.J. Washington</t>
  </si>
  <si>
    <t>Nets</t>
  </si>
  <si>
    <t>Dennis Schröder</t>
  </si>
  <si>
    <t>Knicks</t>
  </si>
  <si>
    <t>Jalen Brunson</t>
  </si>
  <si>
    <t>OG Anunoby</t>
  </si>
  <si>
    <t>Anthony Davis</t>
  </si>
  <si>
    <t>Mikal Bridges</t>
  </si>
  <si>
    <t>Austin Reaves</t>
  </si>
  <si>
    <t>Nikola Jovic</t>
  </si>
  <si>
    <t>De'Aaron Fox</t>
  </si>
  <si>
    <t>Jazz</t>
  </si>
  <si>
    <t>Keyonte George</t>
  </si>
  <si>
    <t>Trey Murphy III</t>
  </si>
  <si>
    <t>Myles Turner</t>
  </si>
  <si>
    <t>Pascal Siakam</t>
  </si>
  <si>
    <t>DUNK</t>
  </si>
  <si>
    <t>Cam Thomas</t>
  </si>
  <si>
    <t>Cade Cunningham</t>
  </si>
  <si>
    <t>Isaiah Stewart</t>
  </si>
  <si>
    <t>Tobias Harris</t>
  </si>
  <si>
    <t>Raptors</t>
  </si>
  <si>
    <t>RJ Barrett</t>
  </si>
  <si>
    <t>Jakob Pöltl</t>
  </si>
  <si>
    <t>Toumani Camara</t>
  </si>
  <si>
    <t>Warriors</t>
  </si>
  <si>
    <t>Moses Moody</t>
  </si>
  <si>
    <t>Stephen Curry</t>
  </si>
  <si>
    <t>Shaedon Sharpe</t>
  </si>
  <si>
    <t>Fred VanVleet</t>
  </si>
  <si>
    <t>Jalen Green</t>
  </si>
  <si>
    <t>Harrison Barnes</t>
  </si>
  <si>
    <t>Mike Conley</t>
  </si>
  <si>
    <t>Jerami Grant</t>
  </si>
  <si>
    <t>Jusuf Nurkic</t>
  </si>
  <si>
    <t>Thunder</t>
  </si>
  <si>
    <t>Luguentz Dort</t>
  </si>
  <si>
    <t>Shai Gilgeous-Alexander</t>
  </si>
  <si>
    <t>1 of 3</t>
  </si>
  <si>
    <t>Deandre Ayton</t>
  </si>
  <si>
    <t>Deni Avdija</t>
  </si>
  <si>
    <t>Donovan Clingan</t>
  </si>
  <si>
    <t>Rudy Gobert</t>
  </si>
  <si>
    <t>Josh Okogie</t>
  </si>
  <si>
    <t>Stephon Castle</t>
  </si>
  <si>
    <t>Zach Collins</t>
  </si>
  <si>
    <t>Royce O'Neale</t>
  </si>
  <si>
    <t>Ryan Dunn</t>
  </si>
  <si>
    <t>Tyus Jones</t>
  </si>
  <si>
    <t>Aaron Wiggins</t>
  </si>
  <si>
    <t>Chet Holmgren</t>
  </si>
  <si>
    <t>Isaiah Joe</t>
  </si>
  <si>
    <t>Jalen Williams</t>
  </si>
  <si>
    <t>Jeremy Sochan</t>
  </si>
  <si>
    <t>Chris Paul</t>
  </si>
  <si>
    <t>2 of 2</t>
  </si>
  <si>
    <t>Trayce Jackson-Davis</t>
  </si>
  <si>
    <t>Alexandre Sarr</t>
  </si>
  <si>
    <t>Bilal Coulibaly</t>
  </si>
  <si>
    <t>Jordan Poole</t>
  </si>
  <si>
    <t>Draymond Green</t>
  </si>
  <si>
    <t>Lindy Waters III</t>
  </si>
  <si>
    <t>Kyshawn George</t>
  </si>
  <si>
    <t>Malcolm Brogdon</t>
  </si>
  <si>
    <t>Scottie Barnes</t>
  </si>
  <si>
    <t>Gradey Dick</t>
  </si>
  <si>
    <t>Ja'Kobe Walter</t>
  </si>
  <si>
    <t>Jaden Ivey</t>
  </si>
  <si>
    <t>Jalen Duren</t>
  </si>
  <si>
    <t>Malik Beasley</t>
  </si>
  <si>
    <t>Cameron Johnson</t>
  </si>
  <si>
    <t>Michael Porter Jr.</t>
  </si>
  <si>
    <t>Nikola Jokic</t>
  </si>
  <si>
    <t>Peyton Watson</t>
  </si>
  <si>
    <t>Russell Westbrook</t>
  </si>
  <si>
    <t>Andrew Nembhard</t>
  </si>
  <si>
    <t>Quenton Jackson</t>
  </si>
  <si>
    <t>Brandon Boston Jr.</t>
  </si>
  <si>
    <t>Yves Missi</t>
  </si>
  <si>
    <t>CJ McCollum</t>
  </si>
  <si>
    <t>Daniel Theis</t>
  </si>
  <si>
    <t>Jose Alvarado</t>
  </si>
  <si>
    <t>Kyle Filipowski</t>
  </si>
  <si>
    <t>Lauri Markkanen</t>
  </si>
  <si>
    <t>Micah Potter</t>
  </si>
  <si>
    <t>Walker Kessler</t>
  </si>
  <si>
    <t>Alex Len</t>
  </si>
  <si>
    <t>DeMar DeRozan</t>
  </si>
  <si>
    <t>Dalton Knecht</t>
  </si>
  <si>
    <t>Josh Hart</t>
  </si>
  <si>
    <t>Karl-Anthony Towns</t>
  </si>
  <si>
    <t>Keegan Murray</t>
  </si>
  <si>
    <t>Kevin Huerter</t>
  </si>
  <si>
    <t>Dorian Finney-Smith</t>
  </si>
  <si>
    <t>Nic Claxton</t>
  </si>
  <si>
    <t>Aaron Gordon</t>
  </si>
  <si>
    <t>Christian Braun</t>
  </si>
  <si>
    <t>Dario Šaric</t>
  </si>
  <si>
    <t>Ben Simmons</t>
  </si>
  <si>
    <t>Luka Doncic</t>
  </si>
  <si>
    <t>Paolo Banchero</t>
  </si>
  <si>
    <t>Wendell Carter Jr.</t>
  </si>
  <si>
    <t>Daniel Gafford</t>
  </si>
  <si>
    <t>Klay Thompson</t>
  </si>
  <si>
    <t>Goga Bitadze</t>
  </si>
  <si>
    <t>Jalen Suggs</t>
  </si>
  <si>
    <t>AJ Green</t>
  </si>
  <si>
    <t>Andre Jackson Jr.</t>
  </si>
  <si>
    <t>Bobby Portis</t>
  </si>
  <si>
    <t>Andre Drummond</t>
  </si>
  <si>
    <t>Guerschon Yabusele</t>
  </si>
  <si>
    <t>Jared McCain</t>
  </si>
  <si>
    <t>Joel Embiid</t>
  </si>
  <si>
    <t>Coby White</t>
  </si>
  <si>
    <t>Jayson Tatum</t>
  </si>
  <si>
    <t>Neemias Queta</t>
  </si>
  <si>
    <t>Derrick Jones Jr.</t>
  </si>
  <si>
    <t>Jarrett Allen</t>
  </si>
  <si>
    <t>Ty Jerome</t>
  </si>
  <si>
    <t>Al Horford</t>
  </si>
  <si>
    <t>Torrey Craig</t>
  </si>
  <si>
    <t>Duncan Robinson</t>
  </si>
  <si>
    <t>2 of 3</t>
  </si>
  <si>
    <t>Haywood Highsmith</t>
  </si>
  <si>
    <t>De'Andre Hunter</t>
  </si>
  <si>
    <t>Desmond Bane</t>
  </si>
  <si>
    <t>Zach Edey</t>
  </si>
  <si>
    <t>Kevin Love</t>
  </si>
  <si>
    <t>Cody Martin</t>
  </si>
  <si>
    <t>Josh Green</t>
  </si>
  <si>
    <t>Miles Bridges</t>
  </si>
  <si>
    <t>Moussa Diabaté</t>
  </si>
  <si>
    <t>Nick Richards</t>
  </si>
  <si>
    <t>Seth Curry</t>
  </si>
  <si>
    <t>Taj Gibson</t>
  </si>
  <si>
    <t>Cody Williams</t>
  </si>
  <si>
    <t>Collin Sexton</t>
  </si>
  <si>
    <t>John Collins</t>
  </si>
  <si>
    <t>Fouled</t>
  </si>
  <si>
    <t>Team Total</t>
  </si>
  <si>
    <t>TeamType</t>
  </si>
  <si>
    <t>RocketsFG2</t>
  </si>
  <si>
    <t>CavaliersFG2</t>
  </si>
  <si>
    <t>SpursFG3</t>
  </si>
  <si>
    <t>KingsFG2</t>
  </si>
  <si>
    <t>MagicFG2</t>
  </si>
  <si>
    <t>HawksFG3</t>
  </si>
  <si>
    <t>BucksFG3</t>
  </si>
  <si>
    <t>HawksFG2</t>
  </si>
  <si>
    <t>GrizzliesFG2</t>
  </si>
  <si>
    <t>CelticsFG2</t>
  </si>
  <si>
    <t>CelticsFG3</t>
  </si>
  <si>
    <t>ClippersFG2</t>
  </si>
  <si>
    <t>BucksFG2</t>
  </si>
  <si>
    <t>BullsFG2</t>
  </si>
  <si>
    <t>HeatFG2</t>
  </si>
  <si>
    <t>HornetsFG2</t>
  </si>
  <si>
    <t>LakersFG2</t>
  </si>
  <si>
    <t>JazzFG2</t>
  </si>
  <si>
    <t>SunsFG3</t>
  </si>
  <si>
    <t>TimberwolvesFG2</t>
  </si>
  <si>
    <t>TimberwolvesFG3</t>
  </si>
  <si>
    <t>Trail BlazersFG3</t>
  </si>
  <si>
    <t>WizardsFG2</t>
  </si>
  <si>
    <t>RaptorsFG2</t>
  </si>
  <si>
    <t>PistonsFG2</t>
  </si>
  <si>
    <t>PacersFG2</t>
  </si>
  <si>
    <t>PelicansFG2</t>
  </si>
  <si>
    <t>MavericksFG2</t>
  </si>
  <si>
    <t>NuggetsFG3</t>
  </si>
  <si>
    <t>LakersFG3</t>
  </si>
  <si>
    <t>NetsFG2</t>
  </si>
  <si>
    <t>PelicansFG3</t>
  </si>
  <si>
    <t>PelicansFT</t>
  </si>
  <si>
    <t>PacersFG3</t>
  </si>
  <si>
    <t>RocketsFG3</t>
  </si>
  <si>
    <t>ThunderFG2</t>
  </si>
  <si>
    <t>SunsFG2</t>
  </si>
  <si>
    <t>SpursFG2</t>
  </si>
  <si>
    <t>KnicksFG2</t>
  </si>
  <si>
    <t>HornetsFG3</t>
  </si>
  <si>
    <t>76ersFG2</t>
  </si>
  <si>
    <t>GrizzliesFG3</t>
  </si>
  <si>
    <t>CavaliersFG3</t>
  </si>
  <si>
    <t>CavaliersFT</t>
  </si>
  <si>
    <t>BullsFG3</t>
  </si>
  <si>
    <t>BucksFT</t>
  </si>
  <si>
    <t>76ersFG3</t>
  </si>
  <si>
    <t>HeatFG3</t>
  </si>
  <si>
    <t>HeatFT</t>
  </si>
  <si>
    <t>HornetsFT</t>
  </si>
  <si>
    <t>KnicksFG3</t>
  </si>
  <si>
    <t>MagicFG3</t>
  </si>
  <si>
    <t>JazzFT</t>
  </si>
  <si>
    <t>JazzFG3</t>
  </si>
  <si>
    <t>KingsFT</t>
  </si>
  <si>
    <t>KingsFG3</t>
  </si>
  <si>
    <t>SunsFT</t>
  </si>
  <si>
    <t>Trail BlazersFG2</t>
  </si>
  <si>
    <t>WarriorsFG3</t>
  </si>
  <si>
    <t>RocketsFT</t>
  </si>
  <si>
    <t>RaptorsFG3</t>
  </si>
  <si>
    <t>PistonsFG3</t>
  </si>
  <si>
    <t>NuggetsFG2</t>
  </si>
  <si>
    <t>NetsFG3</t>
  </si>
  <si>
    <t>PacersFT</t>
  </si>
  <si>
    <t>NuggetsFT</t>
  </si>
  <si>
    <t>NetsFT</t>
  </si>
  <si>
    <t>MavericksFG3</t>
  </si>
  <si>
    <t>MavericksFT</t>
  </si>
  <si>
    <t>PistonsFT</t>
  </si>
  <si>
    <t>RaptorsFT</t>
  </si>
  <si>
    <t>WizardsFG3</t>
  </si>
  <si>
    <t>WizardsFT</t>
  </si>
  <si>
    <t>WarriorsFG2</t>
  </si>
  <si>
    <t>Trail BlazersFT</t>
  </si>
  <si>
    <t>TimberwolvesFT</t>
  </si>
  <si>
    <t>ThunderFG3</t>
  </si>
  <si>
    <t>SpursFT</t>
  </si>
  <si>
    <t>LakersFT</t>
  </si>
  <si>
    <t>76ersFT</t>
  </si>
  <si>
    <t>ClippersFG3</t>
  </si>
  <si>
    <t>GrizzliesFT</t>
  </si>
  <si>
    <t>HawksFT</t>
  </si>
  <si>
    <t>Team FGtype</t>
  </si>
  <si>
    <t xml:space="preserve">Play/Team FGtype </t>
  </si>
  <si>
    <t xml:space="preserve">Player/Team Total </t>
  </si>
  <si>
    <t>Jalen Wilson</t>
  </si>
  <si>
    <t>Kristaps Porzingis</t>
  </si>
  <si>
    <t>Date</t>
  </si>
  <si>
    <t>Player</t>
  </si>
  <si>
    <t>Detail</t>
  </si>
  <si>
    <t>Result</t>
  </si>
  <si>
    <t>Opponent</t>
  </si>
  <si>
    <t>3pt</t>
  </si>
  <si>
    <t>L</t>
  </si>
  <si>
    <t>Wager</t>
  </si>
  <si>
    <t>Return</t>
  </si>
  <si>
    <t>Odds</t>
  </si>
  <si>
    <t>+1400</t>
  </si>
  <si>
    <t>+1000</t>
  </si>
  <si>
    <t>+400</t>
  </si>
  <si>
    <t>W</t>
  </si>
  <si>
    <t>+2000</t>
  </si>
  <si>
    <t>+600</t>
  </si>
  <si>
    <t>Cavs</t>
  </si>
  <si>
    <t>+2800</t>
  </si>
  <si>
    <t>+1700</t>
  </si>
  <si>
    <t>+750</t>
  </si>
  <si>
    <t>+500</t>
  </si>
  <si>
    <t>Twolves</t>
  </si>
  <si>
    <t>+550</t>
  </si>
  <si>
    <t>Wagered</t>
  </si>
  <si>
    <t>Returned</t>
  </si>
  <si>
    <t>Profit</t>
  </si>
  <si>
    <t>+370</t>
  </si>
  <si>
    <t>Implied %</t>
  </si>
  <si>
    <t>Jaren Jackson Jr</t>
  </si>
  <si>
    <t>Pels</t>
  </si>
  <si>
    <t>+3000</t>
  </si>
  <si>
    <t>+1800</t>
  </si>
  <si>
    <t>50% of team attempts</t>
  </si>
  <si>
    <t>34% of team attempts &amp; 3pt is 15%</t>
  </si>
  <si>
    <t>Pels allow T-1 most 3 att &amp; Jaren has most att</t>
  </si>
  <si>
    <t>Lamelo out</t>
  </si>
  <si>
    <t>45% team total, 20% implied (counting fg%)</t>
  </si>
  <si>
    <t>17% of team att are his 3s.</t>
  </si>
  <si>
    <t>+1200</t>
  </si>
  <si>
    <t>2/2 3pt, 10% team tot. Celtics 3rd most 3 att</t>
  </si>
  <si>
    <t>41% of team attempts</t>
  </si>
  <si>
    <t>Dunk</t>
  </si>
  <si>
    <t>+6000</t>
  </si>
  <si>
    <t>82% implied FG2, 50% implied FG. 2/2 dunks</t>
  </si>
  <si>
    <t>82% implied FG2, 50% implied FG. 2/3 layup</t>
  </si>
  <si>
    <t>+2500</t>
  </si>
  <si>
    <t>Cason Wallace</t>
  </si>
  <si>
    <t>Keon Ellis</t>
  </si>
  <si>
    <t>Zach LaVine</t>
  </si>
  <si>
    <t>+2300</t>
  </si>
  <si>
    <t>+1500</t>
  </si>
  <si>
    <t>Andrew Wiggins</t>
  </si>
  <si>
    <t>1 of 1</t>
  </si>
  <si>
    <t>Ochai Agbaji</t>
  </si>
  <si>
    <t>Isaiah Hartenstein</t>
  </si>
  <si>
    <t>Jaden Hardy</t>
  </si>
  <si>
    <t>Sportsbook</t>
  </si>
  <si>
    <t>FanDuel</t>
  </si>
  <si>
    <t>+2600</t>
  </si>
  <si>
    <t>+440</t>
  </si>
  <si>
    <t>+700</t>
  </si>
  <si>
    <t>+800</t>
  </si>
  <si>
    <t>Blazers</t>
  </si>
  <si>
    <t>+650</t>
  </si>
  <si>
    <t>DraftKings</t>
  </si>
  <si>
    <t>2pt</t>
  </si>
  <si>
    <t>+3500</t>
  </si>
  <si>
    <t>+2200</t>
  </si>
  <si>
    <t>+11000</t>
  </si>
  <si>
    <t>Heat give up FTs, Jrue &amp; Centers &amp; Jaylen out</t>
  </si>
  <si>
    <t>Rui taking 20% of lakers attempts, all from 3. 2/3</t>
  </si>
  <si>
    <t>+1442</t>
  </si>
  <si>
    <t>Added other lines. Giddey most attempts of bulls. Bulls 1/20 in tip, if they lose tip, I think he gets shot</t>
  </si>
  <si>
    <t>+2722</t>
  </si>
  <si>
    <t>Dennis Schroder</t>
  </si>
  <si>
    <t>Added M Leafs. Schroder most attempts &amp; bunch of people out. Bulls suck on tip</t>
  </si>
  <si>
    <t>Wins</t>
  </si>
  <si>
    <t>Bets</t>
  </si>
  <si>
    <t>OddsMult</t>
  </si>
  <si>
    <t>PlayerDetail</t>
  </si>
  <si>
    <t>Profit Detail</t>
  </si>
  <si>
    <t>Wager Detail</t>
  </si>
  <si>
    <t>Return Detail</t>
  </si>
  <si>
    <t>Book Bets/Win Detail</t>
  </si>
  <si>
    <t>Book Bets/Win</t>
  </si>
  <si>
    <t>Probability Notes2</t>
  </si>
  <si>
    <t xml:space="preserve">Probability </t>
  </si>
  <si>
    <t>Column2</t>
  </si>
  <si>
    <t>Book %</t>
  </si>
  <si>
    <t>+1100</t>
  </si>
  <si>
    <t>Victor Wembenyama</t>
  </si>
  <si>
    <t>+1900</t>
  </si>
  <si>
    <t>Kevon Looney</t>
  </si>
  <si>
    <t>Malik Monk</t>
  </si>
  <si>
    <t>+4500</t>
  </si>
  <si>
    <t>KJ Martin</t>
  </si>
  <si>
    <t>+3100</t>
  </si>
  <si>
    <t>Other</t>
  </si>
  <si>
    <t>+850</t>
  </si>
  <si>
    <t>+1600</t>
  </si>
  <si>
    <t>Jonathan Kuminga</t>
  </si>
  <si>
    <t>+480</t>
  </si>
  <si>
    <t>+460</t>
  </si>
  <si>
    <t>+1300</t>
  </si>
  <si>
    <t>Gabe Vincent</t>
  </si>
  <si>
    <t>+900</t>
  </si>
  <si>
    <t>Carlton Carrington</t>
  </si>
  <si>
    <t>+2100</t>
  </si>
  <si>
    <t>+950</t>
  </si>
  <si>
    <t>Victor Wembanyama</t>
  </si>
  <si>
    <t>Keon Johnson</t>
  </si>
  <si>
    <t>Kris Dunn</t>
  </si>
  <si>
    <t>Herbert Jones</t>
  </si>
  <si>
    <t>Mark Williams</t>
  </si>
  <si>
    <t>Isaac Okoro</t>
  </si>
  <si>
    <t>Jabari Smith</t>
  </si>
  <si>
    <t>Tim Hardaway Jr</t>
  </si>
  <si>
    <t>Jonathan Mogbo</t>
  </si>
  <si>
    <t>Ausar Thompson</t>
  </si>
  <si>
    <t>Bradley Beal</t>
  </si>
  <si>
    <t>Devin Vassell</t>
  </si>
  <si>
    <t>Svi Mykhailiuk</t>
  </si>
  <si>
    <t>Tristan da Silva</t>
  </si>
  <si>
    <t>Vasilije Micic</t>
  </si>
  <si>
    <t>Max Christie</t>
  </si>
  <si>
    <t>Patrick Williams</t>
  </si>
  <si>
    <t>CelticsFT</t>
  </si>
  <si>
    <t>Dejounte Murray</t>
  </si>
  <si>
    <t>Dean Wade</t>
  </si>
  <si>
    <t>Spencer Dinwiddie</t>
  </si>
  <si>
    <t>Jaxson Hayes</t>
  </si>
  <si>
    <t>Noah Clowney</t>
  </si>
  <si>
    <t>Jonas Valanciunas</t>
  </si>
  <si>
    <t>Justin Champagnie</t>
  </si>
  <si>
    <t>Robert Williams III</t>
  </si>
  <si>
    <t>Kyle Anderson</t>
  </si>
  <si>
    <t>Buddy Hield</t>
  </si>
  <si>
    <t>Ziaire Williams</t>
  </si>
  <si>
    <t>D'Angelo Russell</t>
  </si>
  <si>
    <t>Cole Anthony</t>
  </si>
  <si>
    <t>Trevelin Queen</t>
  </si>
  <si>
    <t>Dereck Lively II</t>
  </si>
  <si>
    <t>Ajay Mitchell</t>
  </si>
  <si>
    <t>Mason Plumlee</t>
  </si>
  <si>
    <t>Amen Thompson</t>
  </si>
  <si>
    <t>Zion Williamson</t>
  </si>
  <si>
    <t>Davion Mitchell</t>
  </si>
  <si>
    <t>Immanuel Quickley</t>
  </si>
  <si>
    <t>Vít Krejcí</t>
  </si>
  <si>
    <t>David Roddy</t>
  </si>
  <si>
    <t>Jaime Jaquez Jr.</t>
  </si>
  <si>
    <t>Julian Phillips</t>
  </si>
  <si>
    <t>Khris Middleton</t>
  </si>
  <si>
    <t>Ayo Dosunmu</t>
  </si>
  <si>
    <t>Luke Kornet</t>
  </si>
  <si>
    <t>Sam Hauser</t>
  </si>
  <si>
    <t>Mo Bamba</t>
  </si>
  <si>
    <t>Kawhi Leonard</t>
  </si>
  <si>
    <t>ThunderFT</t>
  </si>
  <si>
    <t>BullsFT</t>
  </si>
  <si>
    <t>KnicksFT</t>
  </si>
  <si>
    <t>Nick Smith Jr.</t>
  </si>
  <si>
    <t>ClippersFT</t>
  </si>
  <si>
    <t>Lonzo Ball</t>
  </si>
  <si>
    <t>Jaylin Williams</t>
  </si>
  <si>
    <t>WarriorsFT</t>
  </si>
  <si>
    <t>Gary Payton II</t>
  </si>
  <si>
    <t>Steven Adams</t>
  </si>
  <si>
    <t>Jordan Hawkins</t>
  </si>
  <si>
    <t>Anthony Black</t>
  </si>
  <si>
    <t>Ben Sheppard</t>
  </si>
  <si>
    <t>Max Strus</t>
  </si>
  <si>
    <t>Dominick Barlow</t>
  </si>
  <si>
    <t>Luke Kennard</t>
  </si>
  <si>
    <t>Keaton Wallace</t>
  </si>
  <si>
    <t>Mouhamed Gueye</t>
  </si>
  <si>
    <t>Onyeka Okongwu</t>
  </si>
  <si>
    <t>Danté Exum</t>
  </si>
  <si>
    <t>Naz Reid</t>
  </si>
  <si>
    <t>Isaiah Collier</t>
  </si>
  <si>
    <t>Jordan Clarkson</t>
  </si>
  <si>
    <t>KJ Simpson</t>
  </si>
  <si>
    <t>Matas Buzelis</t>
  </si>
  <si>
    <t>Quentin Grimes</t>
  </si>
  <si>
    <t>Brice Sensabaugh</t>
  </si>
  <si>
    <t>Bismack Biyombo</t>
  </si>
  <si>
    <t>Tari Eason</t>
  </si>
  <si>
    <t>Quinten Post</t>
  </si>
  <si>
    <t>Brandon Williams</t>
  </si>
  <si>
    <t>Naji Marshall</t>
  </si>
  <si>
    <t>Bruce Brown</t>
  </si>
  <si>
    <t>Kel'el Ware</t>
  </si>
  <si>
    <t>Jordan Goodwin</t>
  </si>
  <si>
    <t>Nicolas Batum</t>
  </si>
  <si>
    <t>Bogdan Bogdanovic</t>
  </si>
  <si>
    <t>Jay Huff</t>
  </si>
  <si>
    <t>Georges Niang</t>
  </si>
  <si>
    <t>Justin Edwards</t>
  </si>
  <si>
    <t>Jeff Dowtin Jr.</t>
  </si>
  <si>
    <t>Cory Joseph</t>
  </si>
  <si>
    <t>Johnny Juzang</t>
  </si>
  <si>
    <t>Alec Burks</t>
  </si>
  <si>
    <t>Pelle Larsson</t>
  </si>
  <si>
    <t>DaQuan Jeffries</t>
  </si>
  <si>
    <t>Elfrid Payton</t>
  </si>
  <si>
    <t>Karlo Matkovic</t>
  </si>
  <si>
    <t>Javonte Green</t>
  </si>
  <si>
    <t>Jamal Shead</t>
  </si>
  <si>
    <t>Jamison Battle</t>
  </si>
  <si>
    <t>Orlando Robinson</t>
  </si>
  <si>
    <t>Aaron Holiday</t>
  </si>
  <si>
    <t>Obi Toppin</t>
  </si>
  <si>
    <t>Aaron Nesmith</t>
  </si>
  <si>
    <t>Olivier-Maxence Prosper</t>
  </si>
  <si>
    <t>Day'Ron Sharpe</t>
  </si>
  <si>
    <t>Moses Brown</t>
  </si>
  <si>
    <t>Rob Dillingham</t>
  </si>
  <si>
    <t>Jaylen Clark</t>
  </si>
  <si>
    <t>Brandin Podziemski</t>
  </si>
  <si>
    <t>Scoot Henderson</t>
  </si>
  <si>
    <t>Bol 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</si>
</sst>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1" applyFont="1"/>
    <xf numFmtId="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49" fontId="0" fillId="2" borderId="0" xfId="0" applyNumberFormat="1" applyFill="1" applyAlignment="1">
      <alignment horizontal="right"/>
    </xf>
    <xf numFmtId="0" fontId="2" fillId="0" borderId="0" xfId="0" applyFont="1"/>
    <xf numFmtId="165" fontId="2" fillId="0" borderId="0" xfId="0" applyNumberFormat="1" applyFont="1"/>
    <xf numFmtId="165" fontId="2" fillId="0" borderId="0" xfId="2" applyNumberFormat="1" applyFont="1"/>
    <xf numFmtId="164" fontId="2" fillId="0" borderId="0" xfId="0" applyNumberFormat="1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1" applyNumberFormat="1" applyFont="1" applyAlignment="1">
      <alignment horizontal="left"/>
    </xf>
    <xf numFmtId="10" fontId="0" fillId="0" borderId="0" xfId="1" applyNumberFormat="1" applyFont="1" applyAlignment="1">
      <alignment horizontal="right"/>
    </xf>
    <xf numFmtId="10" fontId="0" fillId="2" borderId="0" xfId="1" applyNumberFormat="1" applyFont="1" applyFill="1" applyAlignment="1">
      <alignment horizontal="right"/>
    </xf>
    <xf numFmtId="10" fontId="0" fillId="2" borderId="0" xfId="1" applyNumberFormat="1" applyFont="1" applyFill="1"/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0" fontId="0" fillId="0" borderId="0" xfId="0" applyNumberFormat="1"/>
    <xf numFmtId="9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74">
    <dxf>
      <numFmt numFmtId="14" formatCode="0.00%"/>
    </dxf>
    <dxf>
      <numFmt numFmtId="14" formatCode="0.00%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fill>
        <patternFill>
          <bgColor rgb="FFE03A3E"/>
        </patternFill>
      </fill>
    </dxf>
    <dxf>
      <fill>
        <patternFill>
          <bgColor rgb="FF007A33"/>
        </patternFill>
      </fill>
    </dxf>
    <dxf>
      <fill>
        <patternFill>
          <bgColor rgb="FF0077C0"/>
        </patternFill>
      </fill>
    </dxf>
    <dxf>
      <fill>
        <patternFill>
          <bgColor rgb="FFCE1141"/>
        </patternFill>
      </fill>
    </dxf>
    <dxf>
      <fill>
        <patternFill>
          <bgColor rgb="FF00788C"/>
        </patternFill>
      </fill>
    </dxf>
    <dxf>
      <fill>
        <patternFill>
          <bgColor rgb="FF777D84"/>
        </patternFill>
      </fill>
    </dxf>
    <dxf>
      <font>
        <color theme="0"/>
      </font>
      <fill>
        <patternFill>
          <bgColor rgb="FF1D428A"/>
        </patternFill>
      </fill>
    </dxf>
    <dxf>
      <font>
        <color theme="0"/>
      </font>
      <fill>
        <patternFill>
          <bgColor rgb="FFC8102E"/>
        </patternFill>
      </fill>
    </dxf>
    <dxf>
      <font>
        <color theme="0"/>
      </font>
      <fill>
        <patternFill>
          <bgColor rgb="FF0E2240"/>
        </patternFill>
      </fill>
    </dxf>
    <dxf>
      <font>
        <color theme="0"/>
      </font>
      <fill>
        <patternFill>
          <bgColor rgb="FF00538C"/>
        </patternFill>
      </fill>
    </dxf>
    <dxf>
      <font>
        <color theme="0"/>
      </font>
      <fill>
        <patternFill>
          <bgColor rgb="FF860038"/>
        </patternFill>
      </fill>
    </dxf>
    <dxf>
      <font>
        <color theme="0"/>
      </font>
      <fill>
        <patternFill>
          <bgColor rgb="FF006BB6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0471B"/>
        </patternFill>
      </fill>
    </dxf>
    <dxf>
      <font>
        <color theme="0"/>
      </font>
      <fill>
        <patternFill>
          <bgColor rgb="FF98002E"/>
        </patternFill>
      </fill>
    </dxf>
    <dxf>
      <font>
        <color auto="1"/>
      </font>
      <fill>
        <patternFill>
          <bgColor rgb="FF5D76A9"/>
        </patternFill>
      </fill>
    </dxf>
    <dxf>
      <font>
        <color auto="1"/>
      </font>
      <fill>
        <patternFill>
          <bgColor rgb="FFBEC0C2"/>
        </patternFill>
      </fill>
    </dxf>
    <dxf>
      <font>
        <color theme="0"/>
      </font>
      <fill>
        <patternFill>
          <bgColor rgb="FF002D62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0"/>
      </font>
      <fill>
        <patternFill>
          <bgColor rgb="FF00538C"/>
        </patternFill>
      </fill>
    </dxf>
    <dxf>
      <font>
        <color rgb="FFF9A01B"/>
      </font>
      <fill>
        <patternFill>
          <bgColor rgb="FF002B5C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1"/>
      </font>
      <fill>
        <patternFill>
          <bgColor rgb="FFC4CED4"/>
        </patternFill>
      </fill>
    </dxf>
    <dxf>
      <font>
        <color theme="0"/>
      </font>
      <fill>
        <patternFill>
          <bgColor rgb="FF5A2D81"/>
        </patternFill>
      </fill>
    </dxf>
    <dxf>
      <font>
        <color theme="0"/>
      </font>
      <fill>
        <patternFill>
          <bgColor rgb="FFE03A3E"/>
        </patternFill>
      </fill>
    </dxf>
    <dxf>
      <font>
        <color theme="0"/>
      </font>
      <fill>
        <patternFill>
          <bgColor rgb="FF1D1160"/>
        </patternFill>
      </fill>
    </dxf>
    <dxf>
      <font>
        <color rgb="FFED174C"/>
      </font>
      <fill>
        <patternFill>
          <bgColor rgb="FF006BB6"/>
        </patternFill>
      </fill>
    </dxf>
    <dxf>
      <font>
        <color theme="2" tint="-9.9948118533890809E-2"/>
      </font>
      <fill>
        <patternFill>
          <bgColor rgb="FF0077C0"/>
        </patternFill>
      </fill>
    </dxf>
    <dxf>
      <font>
        <color theme="0"/>
      </font>
      <fill>
        <patternFill>
          <bgColor rgb="FF007AC1"/>
        </patternFill>
      </fill>
    </dxf>
    <dxf>
      <font>
        <color rgb="FFC4CED4"/>
      </font>
      <fill>
        <patternFill>
          <bgColor rgb="FF002B5C"/>
        </patternFill>
      </fill>
    </dxf>
    <dxf>
      <font>
        <color theme="0"/>
      </font>
      <fill>
        <patternFill>
          <bgColor rgb="FF552583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2" formatCode="0.00"/>
      <alignment horizontal="left" vertical="bottom" textRotation="0" wrapText="0" indent="0" justifyLastLine="0" shrinkToFit="0" readingOrder="0"/>
    </dxf>
    <dxf>
      <numFmt numFmtId="165" formatCode="&quot;$&quot;#,##0.00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14" formatCode="0.00%"/>
    </dxf>
    <dxf>
      <numFmt numFmtId="165" formatCode="&quot;$&quot;#,##0.00"/>
    </dxf>
    <dxf>
      <numFmt numFmtId="30" formatCode="@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</dxf>
    <dxf>
      <numFmt numFmtId="164" formatCode="[$-409]mmmm\ d\,\ yyyy;@"/>
    </dxf>
  </dxfs>
  <tableStyles count="0" defaultTableStyle="TableStyleMedium2" defaultPivotStyle="PivotStyleLight16"/>
  <colors>
    <mruColors>
      <color rgb="FF552583"/>
      <color rgb="FFF9A01B"/>
      <color rgb="FFC4CED4"/>
      <color rgb="FF002B5C"/>
      <color rgb="FFCE1141"/>
      <color rgb="FF5A2D81"/>
      <color rgb="FFE03A3E"/>
      <color rgb="FF1D1160"/>
      <color rgb="FFED174C"/>
      <color rgb="FF006B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rfj\Desktop\NBAdb\NBAdb\Reports\Teams%20v2.xlsx" TargetMode="External"/><Relationship Id="rId1" Type="http://schemas.openxmlformats.org/officeDocument/2006/relationships/externalLinkPath" Target="Team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s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E7AAF3-957A-473A-AF1E-1259E278C1D3}" autoFormatId="16" applyNumberFormats="0" applyBorderFormats="0" applyFontFormats="0" applyPatternFormats="0" applyAlignmentFormats="0" applyWidthHeightFormats="0">
  <queryTableRefresh nextId="10">
    <queryTableFields count="9">
      <queryTableField id="1" name="season_id" tableColumnId="1"/>
      <queryTableField id="2" name="team" tableColumnId="2"/>
      <queryTableField id="3" name="player" tableColumnId="3"/>
      <queryTableField id="4" name="Shot" tableColumnId="4"/>
      <queryTableField id="5" name="actionSub" tableColumnId="5"/>
      <queryTableField id="6" name="Makes" tableColumnId="6"/>
      <queryTableField id="7" name="Miss" tableColumnId="7"/>
      <queryTableField id="8" name="Total" tableColumnId="8"/>
      <queryTableField id="9" name="Pc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EFFF985-80AD-4480-9813-5D02E1C092A7}" autoFormatId="16" applyNumberFormats="0" applyBorderFormats="0" applyFontFormats="0" applyPatternFormats="0" applyAlignmentFormats="0" applyWidthHeightFormats="0">
  <queryTableRefresh nextId="16" unboundColumnsRight="5">
    <queryTableFields count="14">
      <queryTableField id="1" name="season_id" tableColumnId="1"/>
      <queryTableField id="2" name="team" tableColumnId="2"/>
      <queryTableField id="10" name="TeamType" tableColumnId="10"/>
      <queryTableField id="3" name="player" tableColumnId="3"/>
      <queryTableField id="4" name="Shot" tableColumnId="4"/>
      <queryTableField id="5" name="Makes" tableColumnId="5"/>
      <queryTableField id="6" name="Miss" tableColumnId="6"/>
      <queryTableField id="7" name="Total" tableColumnId="7"/>
      <queryTableField id="8" name="Pct" tableColumnId="8"/>
      <queryTableField id="12" dataBound="0" tableColumnId="11"/>
      <queryTableField id="13" dataBound="0" tableColumnId="12"/>
      <queryTableField id="9" dataBound="0" tableColumnId="9"/>
      <queryTableField id="14" dataBound="0" tableColumnId="13"/>
      <queryTableField id="15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5F1DC81-5F4C-4614-A3E4-C64BCD22AC0F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season_id" tableColumnId="1"/>
      <queryTableField id="2" name="team" tableColumnId="2"/>
      <queryTableField id="3" name="player" tableColumnId="3"/>
      <queryTableField id="4" name="Makes" tableColumnId="4"/>
      <queryTableField id="5" name="Miss" tableColumnId="5"/>
      <queryTableField id="6" name="Total" tableColumnId="6"/>
      <queryTableField id="7" name="Pct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14D5AD-B1D4-4BDA-B447-748DC001E64A}" name="Table4" displayName="Table4" ref="A1:Y110" totalsRowShown="0">
  <autoFilter ref="A1:Y110" xr:uid="{3E14D5AD-B1D4-4BDA-B447-748DC001E64A}"/>
  <sortState xmlns:xlrd2="http://schemas.microsoft.com/office/spreadsheetml/2017/richdata2" ref="A2:R40">
    <sortCondition ref="A1:A40"/>
  </sortState>
  <tableColumns count="25">
    <tableColumn id="1" xr3:uid="{1DB6049C-C823-440B-958C-22193F05C09B}" name="Date" dataDxfId="73"/>
    <tableColumn id="2" xr3:uid="{400A13EF-AE29-4821-8BFD-DA0035885E9C}" name="Player"/>
    <tableColumn id="3" xr3:uid="{E4AE6B67-CCBD-4B77-9D43-BF522EBE3D48}" name="Detail"/>
    <tableColumn id="18" xr3:uid="{9799C1AA-C996-4DF3-AFDA-06401F6CC0C3}" name="PlayerDetail" dataDxfId="72">
      <calculatedColumnFormula>_xlfn.CONCAT(Table4[[#This Row],[Player]], Table4[[#This Row],[Detail]])</calculatedColumnFormula>
    </tableColumn>
    <tableColumn id="4" xr3:uid="{3153D3CD-12D7-4890-AAE8-D8C09E1628B3}" name="Opponent"/>
    <tableColumn id="5" xr3:uid="{5E295444-152D-40E3-992D-9C08E15DD4D0}" name="Wager" dataDxfId="71"/>
    <tableColumn id="6" xr3:uid="{1659FEE0-C953-4F10-8FFD-0129C86D03B4}" name="Odds" dataDxfId="70"/>
    <tableColumn id="25" xr3:uid="{80AF1161-3ED0-431E-82F0-5FC3D6B903A0}" name="Column2" dataDxfId="69">
      <calculatedColumnFormula>REPLACE(Table4[[#This Row],[Odds]], 1, 1, "")</calculatedColumnFormula>
    </tableColumn>
    <tableColumn id="24" xr3:uid="{748AF8EE-CCA8-433A-8836-32A0179747BF}" name="Book %" dataDxfId="68" dataCellStyle="Percent">
      <calculatedColumnFormula>(100/(Table4[[#This Row],[Column2]]+100))</calculatedColumnFormula>
    </tableColumn>
    <tableColumn id="17" xr3:uid="{F73099E6-B17A-4808-AD64-70927988E270}" name="OddsMult" dataDxfId="67">
      <calculatedColumnFormula>RIGHT(Table4[[#This Row],[Odds]], LEN(Table4[[#This Row],[Odds]]) - 1)/100</calculatedColumnFormula>
    </tableColumn>
    <tableColumn id="7" xr3:uid="{F64B6974-B9D6-4248-BB1E-354D8108F935}" name="Return" dataDxfId="66"/>
    <tableColumn id="8" xr3:uid="{8388870A-6256-481D-BEF5-2E282D867711}" name="Result"/>
    <tableColumn id="10" xr3:uid="{9EA99F67-C21F-43BF-AA03-46C1F7D0FA7F}" name="Sportsbook"/>
    <tableColumn id="9" xr3:uid="{A6BCD3CF-3F0C-49B0-BC69-BF32DF3FE621}" name="Probability " dataDxfId="65" dataCellStyle="Percent"/>
    <tableColumn id="11" xr3:uid="{8394F971-8FAB-4FC4-9B17-DDFFEAD2BE87}" name="Wins" dataDxfId="64">
      <calculatedColumnFormula>COUNTIFS(Table4[Player], Table4[[#This Row],[Player]], Table4[Result], "W")</calculatedColumnFormula>
    </tableColumn>
    <tableColumn id="12" xr3:uid="{CCD4338C-35F5-4565-80DD-BBD96A70B053}" name="Bets" dataDxfId="63">
      <calculatedColumnFormula>COUNTIF(Table4[Player], Table4[[#This Row],[Player]])</calculatedColumnFormula>
    </tableColumn>
    <tableColumn id="13" xr3:uid="{297FB649-7FCC-4C9D-92A7-3B6BC376A630}" name="Wagered" dataDxfId="62">
      <calculatedColumnFormula>SUMIF(Table4[Player], Table4[[#This Row],[Player]], Table4[Wager])</calculatedColumnFormula>
    </tableColumn>
    <tableColumn id="14" xr3:uid="{9E5FC8D8-8BC7-4429-AE61-77D9AE115A27}" name="Returned" dataDxfId="61">
      <calculatedColumnFormula>SUMIF(Table4[Player], Table4[[#This Row],[Player]], Table4[Return])</calculatedColumnFormula>
    </tableColumn>
    <tableColumn id="15" xr3:uid="{AC0B628E-0ECE-4D65-8513-90CF980490E1}" name="Profit" dataDxfId="60">
      <calculatedColumnFormula>Table4[[#This Row],[Returned]]-Table4[[#This Row],[Wagered]]</calculatedColumnFormula>
    </tableColumn>
    <tableColumn id="19" xr3:uid="{DD4B6389-0ABF-4F59-9BFB-EC9F0FB4017A}" name="Book Bets/Win" dataDxfId="59">
      <calculatedColumnFormula>AVERAGEIFS(Table4[OddsMult], Table4[Player], Table4[[#This Row],[Player]])</calculatedColumnFormula>
    </tableColumn>
    <tableColumn id="21" xr3:uid="{123B853B-59F1-4D9E-B285-B952EFD88809}" name="Wager Detail" dataDxfId="58">
      <calculatedColumnFormula>SUMIF(Table4[PlayerDetail], Table4[[#This Row],[PlayerDetail]], Table4[Wager])</calculatedColumnFormula>
    </tableColumn>
    <tableColumn id="20" xr3:uid="{07173F05-E0E1-4916-907C-19BB05AECE70}" name="Return Detail" dataDxfId="57">
      <calculatedColumnFormula>SUMIF(Table4[PlayerDetail], Table4[[#This Row],[PlayerDetail]], Table4[Return])</calculatedColumnFormula>
    </tableColumn>
    <tableColumn id="22" xr3:uid="{3D3DD2E4-1849-4403-BD56-75A503201C0F}" name="Profit Detail" dataDxfId="56">
      <calculatedColumnFormula>Table4[[#This Row],[Return Detail]]-Table4[[#This Row],[Wager Detail]]</calculatedColumnFormula>
    </tableColumn>
    <tableColumn id="16" xr3:uid="{5B20C520-4DCD-45DC-9673-8BD2F7833621}" name="Book Bets/Win Detail" dataDxfId="55">
      <calculatedColumnFormula>AVERAGEIFS(Table4[OddsMult], Table4[PlayerDetail], Table4[[#This Row],[PlayerDetail]])</calculatedColumnFormula>
    </tableColumn>
    <tableColumn id="23" xr3:uid="{FC5B0D00-872C-40F0-9320-761A7DC7B3BD}" name="Probability Notes2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3727E-0BEA-434C-8F4C-F90258334929}" name="Query1" displayName="Query1" ref="A1:I932" tableType="queryTable" totalsRowShown="0">
  <autoFilter ref="A1:I932" xr:uid="{CA43727E-0BEA-434C-8F4C-F90258334929}">
    <filterColumn colId="2">
      <filters>
        <filter val="Evan Mobley"/>
      </filters>
    </filterColumn>
  </autoFilter>
  <tableColumns count="9">
    <tableColumn id="1" xr3:uid="{96F6BE70-E261-4D63-A111-4FD34EDEB6BB}" uniqueName="1" name="season_id" queryTableFieldId="1"/>
    <tableColumn id="2" xr3:uid="{7083F316-4374-43AF-BC89-E0FAB24D3FE6}" uniqueName="2" name="team" queryTableFieldId="2" dataDxfId="44"/>
    <tableColumn id="3" xr3:uid="{70DE4DC5-C4B8-4861-A7B7-BBA9B49107FB}" uniqueName="3" name="player" queryTableFieldId="3" dataDxfId="43"/>
    <tableColumn id="4" xr3:uid="{B6C48FB2-2CD4-4BB4-8D8D-8B3DA977CAB9}" uniqueName="4" name="Shot" queryTableFieldId="4" dataDxfId="42"/>
    <tableColumn id="5" xr3:uid="{51BCC03B-BB55-4544-BA85-3F1E732681A8}" uniqueName="5" name="actionSub" queryTableFieldId="5" dataDxfId="41"/>
    <tableColumn id="6" xr3:uid="{6A6000A4-A39B-4BD3-99B1-24DE2C7F0235}" uniqueName="6" name="Makes" queryTableFieldId="6"/>
    <tableColumn id="7" xr3:uid="{0C556175-F0C3-4DEF-AE24-3E77981EB0A1}" uniqueName="7" name="Miss" queryTableFieldId="7"/>
    <tableColumn id="8" xr3:uid="{57BF48DA-BAFB-41CC-8BA9-97C43180DB43}" uniqueName="8" name="Total" queryTableFieldId="8"/>
    <tableColumn id="9" xr3:uid="{FD69196A-3D81-4E6A-9C35-1FF4CD5E7FFE}" uniqueName="9" name="Pct" queryTableFieldId="9" dataDxfId="40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932A9-23F4-4650-90C0-A7E371B0813C}" name="Query2" displayName="Query2" ref="A1:N595" tableType="queryTable" totalsRowShown="0">
  <autoFilter ref="A1:N595" xr:uid="{DB6932A9-23F4-4650-90C0-A7E371B0813C}"/>
  <sortState xmlns:xlrd2="http://schemas.microsoft.com/office/spreadsheetml/2017/richdata2" ref="A2:N595">
    <sortCondition descending="1" ref="H1:H595"/>
  </sortState>
  <tableColumns count="14">
    <tableColumn id="1" xr3:uid="{07E30E12-44EB-4072-AF70-C1BFC5516F74}" uniqueName="1" name="season_id" queryTableFieldId="1"/>
    <tableColumn id="2" xr3:uid="{EB57219D-1316-428F-86C3-7E8E31461822}" uniqueName="2" name="team" queryTableFieldId="2" dataDxfId="53"/>
    <tableColumn id="10" xr3:uid="{B16E821F-9DB3-4260-AB51-52E9E89BCFA2}" uniqueName="10" name="TeamType" queryTableFieldId="10" dataDxfId="52" dataCellStyle="Percent"/>
    <tableColumn id="3" xr3:uid="{34E0F1DC-1E19-48D6-8BB8-F3E9EFF547DD}" uniqueName="3" name="player" queryTableFieldId="3" dataDxfId="51"/>
    <tableColumn id="4" xr3:uid="{C232480C-68E6-4D7C-A098-2789803B6FC0}" uniqueName="4" name="Shot" queryTableFieldId="4" dataDxfId="50"/>
    <tableColumn id="5" xr3:uid="{1C76B24F-420B-4F5D-BE5D-78EFFC14324E}" uniqueName="5" name="Makes" queryTableFieldId="5"/>
    <tableColumn id="6" xr3:uid="{838D39CF-9301-4C60-8480-07390F888715}" uniqueName="6" name="Miss" queryTableFieldId="6"/>
    <tableColumn id="7" xr3:uid="{FA1268C8-D181-4486-9555-09A44DB36A69}" uniqueName="7" name="Total" queryTableFieldId="7"/>
    <tableColumn id="8" xr3:uid="{5704C8F7-A739-47AF-9BF5-8D56DD771812}" uniqueName="8" name="Pct" queryTableFieldId="8" dataDxfId="49" dataCellStyle="Percent"/>
    <tableColumn id="11" xr3:uid="{6863FE4D-8B82-4E3D-B924-3FB8BC872591}" uniqueName="11" name="Team FGtype" queryTableFieldId="12" dataDxfId="48" dataCellStyle="Percent">
      <calculatedColumnFormula>VLOOKUP(Query2[[#This Row],[TeamType]],[1]!Query9[[TeamType]:[Pct]], 4, FALSE)</calculatedColumnFormula>
    </tableColumn>
    <tableColumn id="12" xr3:uid="{90372548-54AF-4AC9-9DDD-69A606F3C694}" uniqueName="12" name="Play/Team FGtype " queryTableFieldId="13" dataDxfId="47" dataCellStyle="Percent">
      <calculatedColumnFormula>Query2[[#This Row],[Total]]/Query2[[#This Row],[Team FGtype]]</calculatedColumnFormula>
    </tableColumn>
    <tableColumn id="9" xr3:uid="{67CEF97B-C7AA-4FBA-AFC6-04C9C5AE2ED2}" uniqueName="9" name="Team Total" queryTableFieldId="9">
      <calculatedColumnFormula>VLOOKUP(Query2[[#This Row],[team]],[1]!Query1[[team]:[Total]], 4, FALSE)</calculatedColumnFormula>
    </tableColumn>
    <tableColumn id="13" xr3:uid="{04483D35-4CF2-4B3A-93CF-490D3CDB5746}" uniqueName="13" name="Player/Team Total " queryTableFieldId="14" dataDxfId="46" dataCellStyle="Percent">
      <calculatedColumnFormula>Query2[[#This Row],[Total]]/Query2[[#This Row],[Team Total]]</calculatedColumnFormula>
    </tableColumn>
    <tableColumn id="14" xr3:uid="{98440D29-B68C-40C6-98A1-E157B82D6E5E}" uniqueName="14" name="Implied %" queryTableFieldId="15" dataDxfId="45">
      <calculatedColumnFormula>Query2[[#This Row],[Player/Team Total ]]*Query2[[#This Row],[Pct]]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5FFE0-F1BA-4D58-92D0-F89000E152BA}" name="Query3" displayName="Query3" ref="A1:J326" tableType="queryTable" totalsRowShown="0">
  <autoFilter ref="A1:J326" xr:uid="{1965FFE0-F1BA-4D58-92D0-F89000E152BA}"/>
  <sortState xmlns:xlrd2="http://schemas.microsoft.com/office/spreadsheetml/2017/richdata2" ref="A2:J326">
    <sortCondition descending="1" ref="F1:F326"/>
  </sortState>
  <tableColumns count="10">
    <tableColumn id="1" xr3:uid="{185ED1DE-E5F9-4D33-B798-4B750F609415}" uniqueName="1" name="season_id" queryTableFieldId="1"/>
    <tableColumn id="2" xr3:uid="{0500E021-4468-40E8-84E9-927E19D0F430}" uniqueName="2" name="team" queryTableFieldId="2" dataDxfId="5"/>
    <tableColumn id="3" xr3:uid="{F0EB5DF7-8BB4-4ABD-8085-F80813D881EB}" uniqueName="3" name="player" queryTableFieldId="3" dataDxfId="4"/>
    <tableColumn id="4" xr3:uid="{1AEB285E-6DE3-4E23-A6FF-EA93F39D0FD4}" uniqueName="4" name="Makes" queryTableFieldId="4"/>
    <tableColumn id="5" xr3:uid="{F1598153-7490-43D0-9E35-44B94341BE2E}" uniqueName="5" name="Miss" queryTableFieldId="5"/>
    <tableColumn id="6" xr3:uid="{A9A9F7D3-9BBE-4576-969F-6A1C0EC41440}" uniqueName="6" name="Total" queryTableFieldId="6"/>
    <tableColumn id="7" xr3:uid="{F604CD71-A88D-435A-B9F6-09E4A8508DFF}" uniqueName="7" name="Pct" queryTableFieldId="7" dataDxfId="3" dataCellStyle="Percent"/>
    <tableColumn id="8" xr3:uid="{0112BCF5-FB00-4525-A5F4-CCCE210E9626}" uniqueName="8" name="Team Total" queryTableFieldId="8" dataDxfId="2">
      <calculatedColumnFormula>VLOOKUP(Query3[[#This Row],[team]],[1]!Query1[[team]:[Total]], 4, FALSE)</calculatedColumnFormula>
    </tableColumn>
    <tableColumn id="9" xr3:uid="{15190A25-2A02-44B0-94EE-83DA5608D329}" uniqueName="9" name="Player/Team Total " queryTableFieldId="9" dataDxfId="1" dataCellStyle="Percent">
      <calculatedColumnFormula>Query3[[#This Row],[Total]]/Query3[[#This Row],[Team Total]]</calculatedColumnFormula>
    </tableColumn>
    <tableColumn id="10" xr3:uid="{E1434FFC-DF18-42D1-A08F-413B37632493}" uniqueName="10" name="Implied %" queryTableFieldId="10" dataDxfId="0" dataCellStyle="Percent">
      <calculatedColumnFormula>Query3[[#This Row],[Player/Team Total ]]*Query3[[#This Row],[Pct]]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22D8-2F22-4E26-82CE-D07F7AD22B64}">
  <sheetPr codeName="Sheet1"/>
  <dimension ref="A1:Y118"/>
  <sheetViews>
    <sheetView topLeftCell="A73" zoomScale="130" zoomScaleNormal="130" workbookViewId="0">
      <selection activeCell="K109" sqref="K109"/>
    </sheetView>
  </sheetViews>
  <sheetFormatPr defaultRowHeight="15" x14ac:dyDescent="0.25"/>
  <cols>
    <col min="1" max="1" width="17.7109375" style="5" bestFit="1" customWidth="1"/>
    <col min="2" max="2" width="18.85546875" bestFit="1" customWidth="1"/>
    <col min="3" max="3" width="8.7109375" bestFit="1" customWidth="1"/>
    <col min="4" max="4" width="23.28515625" hidden="1" customWidth="1"/>
    <col min="5" max="5" width="12.28515625" bestFit="1" customWidth="1"/>
    <col min="6" max="6" width="9" style="6" bestFit="1" customWidth="1"/>
    <col min="7" max="7" width="8" style="7" bestFit="1" customWidth="1"/>
    <col min="8" max="8" width="8" style="20" hidden="1" customWidth="1"/>
    <col min="9" max="9" width="8.5703125" style="23" customWidth="1"/>
    <col min="10" max="10" width="7.140625" style="6" hidden="1" customWidth="1"/>
    <col min="11" max="11" width="9.140625" bestFit="1" customWidth="1"/>
    <col min="12" max="12" width="13.5703125" bestFit="1" customWidth="1"/>
    <col min="13" max="13" width="12.5703125" customWidth="1"/>
    <col min="14" max="14" width="8.5703125" style="3" bestFit="1" customWidth="1"/>
    <col min="15" max="15" width="7.28515625" bestFit="1" customWidth="1"/>
    <col min="16" max="16" width="11.28515625" style="6" bestFit="1" customWidth="1"/>
    <col min="17" max="17" width="11.7109375" style="6" bestFit="1" customWidth="1"/>
    <col min="18" max="18" width="8.28515625" bestFit="1" customWidth="1"/>
    <col min="19" max="19" width="15" style="19" customWidth="1"/>
    <col min="20" max="20" width="14.28515625" customWidth="1"/>
    <col min="21" max="21" width="14.42578125" customWidth="1"/>
    <col min="22" max="22" width="11.7109375" customWidth="1"/>
    <col min="23" max="23" width="15.140625" style="18" customWidth="1"/>
    <col min="24" max="24" width="22.7109375" customWidth="1"/>
  </cols>
  <sheetData>
    <row r="1" spans="1:25" x14ac:dyDescent="0.25">
      <c r="A1" s="5" t="s">
        <v>328</v>
      </c>
      <c r="B1" t="s">
        <v>329</v>
      </c>
      <c r="C1" t="s">
        <v>330</v>
      </c>
      <c r="D1" t="s">
        <v>407</v>
      </c>
      <c r="E1" t="s">
        <v>332</v>
      </c>
      <c r="F1" s="6" t="s">
        <v>335</v>
      </c>
      <c r="G1" s="8" t="s">
        <v>337</v>
      </c>
      <c r="H1" s="17" t="s">
        <v>415</v>
      </c>
      <c r="I1" s="22" t="s">
        <v>416</v>
      </c>
      <c r="J1" s="17" t="s">
        <v>406</v>
      </c>
      <c r="K1" s="6" t="s">
        <v>336</v>
      </c>
      <c r="L1" t="s">
        <v>331</v>
      </c>
      <c r="M1" t="s">
        <v>384</v>
      </c>
      <c r="N1" s="3" t="s">
        <v>414</v>
      </c>
      <c r="O1" t="s">
        <v>404</v>
      </c>
      <c r="P1" t="s">
        <v>405</v>
      </c>
      <c r="Q1" s="6" t="s">
        <v>351</v>
      </c>
      <c r="R1" s="6" t="s">
        <v>352</v>
      </c>
      <c r="S1" t="s">
        <v>353</v>
      </c>
      <c r="T1" s="19" t="s">
        <v>412</v>
      </c>
      <c r="U1" t="s">
        <v>409</v>
      </c>
      <c r="V1" t="s">
        <v>410</v>
      </c>
      <c r="W1" t="s">
        <v>408</v>
      </c>
      <c r="X1" s="18" t="s">
        <v>411</v>
      </c>
      <c r="Y1" t="s">
        <v>413</v>
      </c>
    </row>
    <row r="2" spans="1:25" x14ac:dyDescent="0.25">
      <c r="A2" s="5">
        <v>45622</v>
      </c>
      <c r="B2" t="s">
        <v>64</v>
      </c>
      <c r="D2" t="str">
        <f>_xlfn.CONCAT(Table4[[#This Row],[Player]], Table4[[#This Row],[Detail]])</f>
        <v>Josh Giddey</v>
      </c>
      <c r="E2" t="s">
        <v>42</v>
      </c>
      <c r="F2" s="6">
        <v>1</v>
      </c>
      <c r="G2" s="7" t="s">
        <v>339</v>
      </c>
      <c r="H2" s="20" t="str">
        <f>REPLACE(Table4[[#This Row],[Odds]], 1, 1, "")</f>
        <v>1000</v>
      </c>
      <c r="I2" s="23">
        <f>(100/(Table4[[#This Row],[Column2]]+100))</f>
        <v>9.0909090909090912E-2</v>
      </c>
      <c r="J2" s="7">
        <f>RIGHT(Table4[[#This Row],[Odds]], LEN(Table4[[#This Row],[Odds]]) - 1)/100</f>
        <v>10</v>
      </c>
      <c r="K2" s="6">
        <v>0</v>
      </c>
      <c r="L2" t="s">
        <v>334</v>
      </c>
      <c r="M2" t="s">
        <v>385</v>
      </c>
      <c r="O2">
        <f>COUNTIFS(Table4[Player], Table4[[#This Row],[Player]], Table4[Result], "W")</f>
        <v>0</v>
      </c>
      <c r="P2">
        <f>COUNTIF(Table4[Player], Table4[[#This Row],[Player]])</f>
        <v>6</v>
      </c>
      <c r="Q2" s="6">
        <f>SUMIF(Table4[Player], Table4[[#This Row],[Player]], Table4[Wager])</f>
        <v>5.5</v>
      </c>
      <c r="R2" s="6">
        <f>SUMIF(Table4[Player], Table4[[#This Row],[Player]], Table4[Return])</f>
        <v>0</v>
      </c>
      <c r="S2" s="6">
        <f>Table4[[#This Row],[Returned]]-Table4[[#This Row],[Wagered]]</f>
        <v>-5.5</v>
      </c>
      <c r="T2" s="19">
        <f>AVERAGEIFS(Table4[OddsMult], Table4[Player], Table4[[#This Row],[Player]])</f>
        <v>11.82</v>
      </c>
      <c r="U2" s="6">
        <f>SUMIF(Table4[PlayerDetail], Table4[[#This Row],[PlayerDetail]], Table4[Wager])</f>
        <v>4.5</v>
      </c>
      <c r="V2" s="6">
        <f>SUMIF(Table4[PlayerDetail], Table4[[#This Row],[PlayerDetail]], Table4[Return])</f>
        <v>0</v>
      </c>
      <c r="W2" s="26">
        <f>Table4[[#This Row],[Return Detail]]-Table4[[#This Row],[Wager Detail]]</f>
        <v>-4.5</v>
      </c>
      <c r="X2" s="18">
        <f>AVERAGEIFS(Table4[OddsMult], Table4[PlayerDetail], Table4[[#This Row],[PlayerDetail]])</f>
        <v>11.184000000000001</v>
      </c>
    </row>
    <row r="3" spans="1:25" x14ac:dyDescent="0.25">
      <c r="A3" s="5">
        <v>45622</v>
      </c>
      <c r="B3" t="s">
        <v>34</v>
      </c>
      <c r="C3" t="s">
        <v>333</v>
      </c>
      <c r="D3" t="str">
        <f>_xlfn.CONCAT(Table4[[#This Row],[Player]], Table4[[#This Row],[Detail]])</f>
        <v>Anthony Edwards3pt</v>
      </c>
      <c r="E3" t="s">
        <v>29</v>
      </c>
      <c r="F3" s="6">
        <v>2</v>
      </c>
      <c r="G3" s="7" t="s">
        <v>338</v>
      </c>
      <c r="H3" s="20" t="str">
        <f>REPLACE(Table4[[#This Row],[Odds]], 1, 1, "")</f>
        <v>1400</v>
      </c>
      <c r="I3" s="23">
        <f>(100/(Table4[[#This Row],[Column2]]+100))</f>
        <v>6.6666666666666666E-2</v>
      </c>
      <c r="J3" s="7">
        <f>RIGHT(Table4[[#This Row],[Odds]], LEN(Table4[[#This Row],[Odds]]) - 1)/100</f>
        <v>14</v>
      </c>
      <c r="K3" s="6">
        <v>0</v>
      </c>
      <c r="L3" t="s">
        <v>334</v>
      </c>
      <c r="M3" t="s">
        <v>392</v>
      </c>
      <c r="O3">
        <f>COUNTIFS(Table4[Player], Table4[[#This Row],[Player]], Table4[Result], "W")</f>
        <v>0</v>
      </c>
      <c r="P3">
        <f>COUNTIF(Table4[Player], Table4[[#This Row],[Player]])</f>
        <v>5</v>
      </c>
      <c r="Q3" s="6">
        <f>SUMIF(Table4[Player], Table4[[#This Row],[Player]], Table4[Wager])</f>
        <v>6</v>
      </c>
      <c r="R3" s="6">
        <f>SUMIF(Table4[Player], Table4[[#This Row],[Player]], Table4[Return])</f>
        <v>0</v>
      </c>
      <c r="S3" s="6">
        <f>Table4[[#This Row],[Returned]]-Table4[[#This Row],[Wagered]]</f>
        <v>-6</v>
      </c>
      <c r="T3" s="19">
        <f>AVERAGEIFS(Table4[OddsMult], Table4[Player], Table4[[#This Row],[Player]])</f>
        <v>12.7</v>
      </c>
      <c r="U3" s="6">
        <f>SUMIF(Table4[PlayerDetail], Table4[[#This Row],[PlayerDetail]], Table4[Wager])</f>
        <v>4</v>
      </c>
      <c r="V3" s="6">
        <f>SUMIF(Table4[PlayerDetail], Table4[[#This Row],[PlayerDetail]], Table4[Return])</f>
        <v>0</v>
      </c>
      <c r="W3" s="26">
        <f>Table4[[#This Row],[Return Detail]]-Table4[[#This Row],[Wager Detail]]</f>
        <v>-4</v>
      </c>
      <c r="X3" s="18">
        <f>AVERAGEIFS(Table4[OddsMult], Table4[PlayerDetail], Table4[[#This Row],[PlayerDetail]])</f>
        <v>17.666666666666668</v>
      </c>
    </row>
    <row r="4" spans="1:25" x14ac:dyDescent="0.25">
      <c r="A4" s="5">
        <v>45622</v>
      </c>
      <c r="B4" t="s">
        <v>30</v>
      </c>
      <c r="D4" t="str">
        <f>_xlfn.CONCAT(Table4[[#This Row],[Player]], Table4[[#This Row],[Detail]])</f>
        <v>Alperen Sengun</v>
      </c>
      <c r="E4" t="s">
        <v>349</v>
      </c>
      <c r="F4" s="6">
        <v>1</v>
      </c>
      <c r="G4" s="7" t="s">
        <v>350</v>
      </c>
      <c r="H4" s="20" t="str">
        <f>REPLACE(Table4[[#This Row],[Odds]], 1, 1, "")</f>
        <v>550</v>
      </c>
      <c r="I4" s="23">
        <f>(100/(Table4[[#This Row],[Column2]]+100))</f>
        <v>0.15384615384615385</v>
      </c>
      <c r="J4" s="7">
        <f>RIGHT(Table4[[#This Row],[Odds]], LEN(Table4[[#This Row],[Odds]]) - 1)/100</f>
        <v>5.5</v>
      </c>
      <c r="K4" s="6">
        <v>0</v>
      </c>
      <c r="L4" t="s">
        <v>334</v>
      </c>
      <c r="M4" t="s">
        <v>385</v>
      </c>
      <c r="O4">
        <f>COUNTIFS(Table4[Player], Table4[[#This Row],[Player]], Table4[Result], "W")</f>
        <v>3</v>
      </c>
      <c r="P4">
        <f>COUNTIF(Table4[Player], Table4[[#This Row],[Player]])</f>
        <v>8</v>
      </c>
      <c r="Q4" s="6">
        <f>SUMIF(Table4[Player], Table4[[#This Row],[Player]], Table4[Wager])</f>
        <v>8</v>
      </c>
      <c r="R4" s="6">
        <f>SUMIF(Table4[Player], Table4[[#This Row],[Player]], Table4[Return])</f>
        <v>20.5</v>
      </c>
      <c r="S4" s="6">
        <f>Table4[[#This Row],[Returned]]-Table4[[#This Row],[Wagered]]</f>
        <v>12.5</v>
      </c>
      <c r="T4" s="19">
        <f>AVERAGEIFS(Table4[OddsMult], Table4[Player], Table4[[#This Row],[Player]])</f>
        <v>5.625</v>
      </c>
      <c r="U4" s="6">
        <f>SUMIF(Table4[PlayerDetail], Table4[[#This Row],[PlayerDetail]], Table4[Wager])</f>
        <v>6</v>
      </c>
      <c r="V4" s="6">
        <f>SUMIF(Table4[PlayerDetail], Table4[[#This Row],[PlayerDetail]], Table4[Return])</f>
        <v>20.5</v>
      </c>
      <c r="W4" s="26">
        <f>Table4[[#This Row],[Return Detail]]-Table4[[#This Row],[Wager Detail]]</f>
        <v>14.5</v>
      </c>
      <c r="X4" s="18">
        <f>AVERAGEIFS(Table4[OddsMult], Table4[PlayerDetail], Table4[[#This Row],[PlayerDetail]])</f>
        <v>5.5</v>
      </c>
    </row>
    <row r="5" spans="1:25" x14ac:dyDescent="0.25">
      <c r="A5" s="9">
        <v>45623</v>
      </c>
      <c r="B5" s="10" t="s">
        <v>95</v>
      </c>
      <c r="C5" s="10"/>
      <c r="D5" s="10" t="str">
        <f>_xlfn.CONCAT(Table4[[#This Row],[Player]], Table4[[#This Row],[Detail]])</f>
        <v>Franz Wagner</v>
      </c>
      <c r="E5" s="10" t="s">
        <v>63</v>
      </c>
      <c r="F5" s="11">
        <v>1</v>
      </c>
      <c r="G5" s="12" t="s">
        <v>340</v>
      </c>
      <c r="H5" s="21" t="str">
        <f>REPLACE(Table4[[#This Row],[Odds]], 1, 1, "")</f>
        <v>400</v>
      </c>
      <c r="I5" s="24">
        <f>(100/(Table4[[#This Row],[Column2]]+100))</f>
        <v>0.2</v>
      </c>
      <c r="J5" s="12">
        <f>RIGHT(Table4[[#This Row],[Odds]], LEN(Table4[[#This Row],[Odds]]) - 1)/100</f>
        <v>4</v>
      </c>
      <c r="K5" s="11">
        <v>5</v>
      </c>
      <c r="L5" s="10" t="s">
        <v>341</v>
      </c>
      <c r="M5" s="10" t="s">
        <v>392</v>
      </c>
      <c r="N5" s="25"/>
      <c r="O5" s="10">
        <f>COUNTIFS(Table4[Player], Table4[[#This Row],[Player]], Table4[Result], "W")</f>
        <v>2</v>
      </c>
      <c r="P5" s="10">
        <f>COUNTIF(Table4[Player], Table4[[#This Row],[Player]])</f>
        <v>6</v>
      </c>
      <c r="Q5" s="11">
        <f>SUMIF(Table4[Player], Table4[[#This Row],[Player]], Table4[Wager])</f>
        <v>6</v>
      </c>
      <c r="R5" s="11">
        <f>SUMIF(Table4[Player], Table4[[#This Row],[Player]], Table4[Return])</f>
        <v>11.5</v>
      </c>
      <c r="S5" s="6">
        <f>Table4[[#This Row],[Returned]]-Table4[[#This Row],[Wagered]]</f>
        <v>5.5</v>
      </c>
      <c r="T5" s="19">
        <f>AVERAGEIFS(Table4[OddsMult], Table4[Player], Table4[[#This Row],[Player]])</f>
        <v>4.5666666666666673</v>
      </c>
      <c r="U5" s="6">
        <f>SUMIF(Table4[PlayerDetail], Table4[[#This Row],[PlayerDetail]], Table4[Wager])</f>
        <v>6</v>
      </c>
      <c r="V5" s="6">
        <f>SUMIF(Table4[PlayerDetail], Table4[[#This Row],[PlayerDetail]], Table4[Return])</f>
        <v>11.5</v>
      </c>
      <c r="W5" s="26">
        <f>Table4[[#This Row],[Return Detail]]-Table4[[#This Row],[Wager Detail]]</f>
        <v>5.5</v>
      </c>
      <c r="X5" s="18">
        <f>AVERAGEIFS(Table4[OddsMult], Table4[PlayerDetail], Table4[[#This Row],[PlayerDetail]])</f>
        <v>4.5666666666666673</v>
      </c>
      <c r="Y5" s="10"/>
    </row>
    <row r="6" spans="1:25" x14ac:dyDescent="0.25">
      <c r="A6" s="5">
        <v>45623</v>
      </c>
      <c r="B6" t="s">
        <v>10</v>
      </c>
      <c r="C6" t="s">
        <v>333</v>
      </c>
      <c r="D6" t="str">
        <f>_xlfn.CONCAT(Table4[[#This Row],[Player]], Table4[[#This Row],[Detail]])</f>
        <v>Julian Champagnie3pt</v>
      </c>
      <c r="E6" t="s">
        <v>55</v>
      </c>
      <c r="F6" s="6">
        <v>1</v>
      </c>
      <c r="G6" s="7" t="s">
        <v>342</v>
      </c>
      <c r="H6" s="20" t="str">
        <f>REPLACE(Table4[[#This Row],[Odds]], 1, 1, "")</f>
        <v>2000</v>
      </c>
      <c r="I6" s="23">
        <f>(100/(Table4[[#This Row],[Column2]]+100))</f>
        <v>4.7619047619047616E-2</v>
      </c>
      <c r="J6" s="7">
        <f>RIGHT(Table4[[#This Row],[Odds]], LEN(Table4[[#This Row],[Odds]]) - 1)/100</f>
        <v>20</v>
      </c>
      <c r="K6" s="6">
        <v>0</v>
      </c>
      <c r="L6" t="s">
        <v>334</v>
      </c>
      <c r="M6" t="s">
        <v>392</v>
      </c>
      <c r="O6">
        <f>COUNTIFS(Table4[Player], Table4[[#This Row],[Player]], Table4[Result], "W")</f>
        <v>0</v>
      </c>
      <c r="P6">
        <f>COUNTIF(Table4[Player], Table4[[#This Row],[Player]])</f>
        <v>4</v>
      </c>
      <c r="Q6" s="6">
        <f>SUMIF(Table4[Player], Table4[[#This Row],[Player]], Table4[Wager])</f>
        <v>4</v>
      </c>
      <c r="R6" s="6">
        <f>SUMIF(Table4[Player], Table4[[#This Row],[Player]], Table4[Return])</f>
        <v>0</v>
      </c>
      <c r="S6" s="6">
        <f>Table4[[#This Row],[Returned]]-Table4[[#This Row],[Wagered]]</f>
        <v>-4</v>
      </c>
      <c r="T6" s="19">
        <f>AVERAGEIFS(Table4[OddsMult], Table4[Player], Table4[[#This Row],[Player]])</f>
        <v>12.375</v>
      </c>
      <c r="U6" s="6">
        <f>SUMIF(Table4[PlayerDetail], Table4[[#This Row],[PlayerDetail]], Table4[Wager])</f>
        <v>3</v>
      </c>
      <c r="V6" s="6">
        <f>SUMIF(Table4[PlayerDetail], Table4[[#This Row],[PlayerDetail]], Table4[Return])</f>
        <v>0</v>
      </c>
      <c r="W6" s="26">
        <f>Table4[[#This Row],[Return Detail]]-Table4[[#This Row],[Wager Detail]]</f>
        <v>-3</v>
      </c>
      <c r="X6" s="18">
        <f>AVERAGEIFS(Table4[OddsMult], Table4[PlayerDetail], Table4[[#This Row],[PlayerDetail]])</f>
        <v>14.166666666666666</v>
      </c>
    </row>
    <row r="7" spans="1:25" x14ac:dyDescent="0.25">
      <c r="A7" s="5">
        <v>45623</v>
      </c>
      <c r="B7" t="s">
        <v>30</v>
      </c>
      <c r="D7" t="str">
        <f>_xlfn.CONCAT(Table4[[#This Row],[Player]], Table4[[#This Row],[Detail]])</f>
        <v>Alperen Sengun</v>
      </c>
      <c r="E7" t="s">
        <v>88</v>
      </c>
      <c r="F7" s="6">
        <v>1</v>
      </c>
      <c r="G7" s="7" t="s">
        <v>348</v>
      </c>
      <c r="H7" s="20" t="str">
        <f>REPLACE(Table4[[#This Row],[Odds]], 1, 1, "")</f>
        <v>500</v>
      </c>
      <c r="I7" s="23">
        <f>(100/(Table4[[#This Row],[Column2]]+100))</f>
        <v>0.16666666666666666</v>
      </c>
      <c r="J7" s="7">
        <f>RIGHT(Table4[[#This Row],[Odds]], LEN(Table4[[#This Row],[Odds]]) - 1)/100</f>
        <v>5</v>
      </c>
      <c r="K7" s="6">
        <v>0</v>
      </c>
      <c r="L7" t="s">
        <v>334</v>
      </c>
      <c r="M7" t="s">
        <v>392</v>
      </c>
      <c r="O7">
        <f>COUNTIFS(Table4[Player], Table4[[#This Row],[Player]], Table4[Result], "W")</f>
        <v>3</v>
      </c>
      <c r="P7">
        <f>COUNTIF(Table4[Player], Table4[[#This Row],[Player]])</f>
        <v>8</v>
      </c>
      <c r="Q7" s="6">
        <f>SUMIF(Table4[Player], Table4[[#This Row],[Player]], Table4[Wager])</f>
        <v>8</v>
      </c>
      <c r="R7" s="6">
        <f>SUMIF(Table4[Player], Table4[[#This Row],[Player]], Table4[Return])</f>
        <v>20.5</v>
      </c>
      <c r="S7" s="6">
        <f>Table4[[#This Row],[Returned]]-Table4[[#This Row],[Wagered]]</f>
        <v>12.5</v>
      </c>
      <c r="T7" s="19">
        <f>AVERAGEIFS(Table4[OddsMult], Table4[Player], Table4[[#This Row],[Player]])</f>
        <v>5.625</v>
      </c>
      <c r="U7" s="6">
        <f>SUMIF(Table4[PlayerDetail], Table4[[#This Row],[PlayerDetail]], Table4[Wager])</f>
        <v>6</v>
      </c>
      <c r="V7" s="6">
        <f>SUMIF(Table4[PlayerDetail], Table4[[#This Row],[PlayerDetail]], Table4[Return])</f>
        <v>20.5</v>
      </c>
      <c r="W7" s="26">
        <f>Table4[[#This Row],[Return Detail]]-Table4[[#This Row],[Wager Detail]]</f>
        <v>14.5</v>
      </c>
      <c r="X7" s="18">
        <f>AVERAGEIFS(Table4[OddsMult], Table4[PlayerDetail], Table4[[#This Row],[PlayerDetail]])</f>
        <v>5.5</v>
      </c>
    </row>
    <row r="8" spans="1:25" x14ac:dyDescent="0.25">
      <c r="A8" s="5">
        <v>45623</v>
      </c>
      <c r="B8" t="s">
        <v>64</v>
      </c>
      <c r="D8" t="str">
        <f>_xlfn.CONCAT(Table4[[#This Row],[Player]], Table4[[#This Row],[Detail]])</f>
        <v>Josh Giddey</v>
      </c>
      <c r="E8" t="s">
        <v>94</v>
      </c>
      <c r="F8" s="6">
        <v>1</v>
      </c>
      <c r="G8" s="7" t="s">
        <v>347</v>
      </c>
      <c r="H8" s="20" t="str">
        <f>REPLACE(Table4[[#This Row],[Odds]], 1, 1, "")</f>
        <v>750</v>
      </c>
      <c r="I8" s="23">
        <f>(100/(Table4[[#This Row],[Column2]]+100))</f>
        <v>0.11764705882352941</v>
      </c>
      <c r="J8" s="7">
        <f>RIGHT(Table4[[#This Row],[Odds]], LEN(Table4[[#This Row],[Odds]]) - 1)/100</f>
        <v>7.5</v>
      </c>
      <c r="K8" s="6">
        <v>0</v>
      </c>
      <c r="L8" t="s">
        <v>334</v>
      </c>
      <c r="M8" t="s">
        <v>392</v>
      </c>
      <c r="O8">
        <f>COUNTIFS(Table4[Player], Table4[[#This Row],[Player]], Table4[Result], "W")</f>
        <v>0</v>
      </c>
      <c r="P8">
        <f>COUNTIF(Table4[Player], Table4[[#This Row],[Player]])</f>
        <v>6</v>
      </c>
      <c r="Q8" s="6">
        <f>SUMIF(Table4[Player], Table4[[#This Row],[Player]], Table4[Wager])</f>
        <v>5.5</v>
      </c>
      <c r="R8" s="6">
        <f>SUMIF(Table4[Player], Table4[[#This Row],[Player]], Table4[Return])</f>
        <v>0</v>
      </c>
      <c r="S8" s="6">
        <f>Table4[[#This Row],[Returned]]-Table4[[#This Row],[Wagered]]</f>
        <v>-5.5</v>
      </c>
      <c r="T8" s="19">
        <f>AVERAGEIFS(Table4[OddsMult], Table4[Player], Table4[[#This Row],[Player]])</f>
        <v>11.82</v>
      </c>
      <c r="U8" s="6">
        <f>SUMIF(Table4[PlayerDetail], Table4[[#This Row],[PlayerDetail]], Table4[Wager])</f>
        <v>4.5</v>
      </c>
      <c r="V8" s="6">
        <f>SUMIF(Table4[PlayerDetail], Table4[[#This Row],[PlayerDetail]], Table4[Return])</f>
        <v>0</v>
      </c>
      <c r="W8" s="26">
        <f>Table4[[#This Row],[Return Detail]]-Table4[[#This Row],[Wager Detail]]</f>
        <v>-4.5</v>
      </c>
      <c r="X8" s="18">
        <f>AVERAGEIFS(Table4[OddsMult], Table4[PlayerDetail], Table4[[#This Row],[PlayerDetail]])</f>
        <v>11.184000000000001</v>
      </c>
    </row>
    <row r="9" spans="1:25" x14ac:dyDescent="0.25">
      <c r="A9" s="9">
        <v>45625</v>
      </c>
      <c r="B9" s="10" t="s">
        <v>23</v>
      </c>
      <c r="C9" s="10"/>
      <c r="D9" s="10" t="str">
        <f>_xlfn.CONCAT(Table4[[#This Row],[Player]], Table4[[#This Row],[Detail]])</f>
        <v>Evan Mobley</v>
      </c>
      <c r="E9" s="10" t="s">
        <v>15</v>
      </c>
      <c r="F9" s="11">
        <v>1</v>
      </c>
      <c r="G9" s="12" t="s">
        <v>343</v>
      </c>
      <c r="H9" s="21" t="str">
        <f>REPLACE(Table4[[#This Row],[Odds]], 1, 1, "")</f>
        <v>600</v>
      </c>
      <c r="I9" s="24">
        <f>(100/(Table4[[#This Row],[Column2]]+100))</f>
        <v>0.14285714285714285</v>
      </c>
      <c r="J9" s="12">
        <f>RIGHT(Table4[[#This Row],[Odds]], LEN(Table4[[#This Row],[Odds]]) - 1)/100</f>
        <v>6</v>
      </c>
      <c r="K9" s="11">
        <v>7</v>
      </c>
      <c r="L9" s="10" t="s">
        <v>341</v>
      </c>
      <c r="M9" s="10" t="s">
        <v>392</v>
      </c>
      <c r="N9" s="25"/>
      <c r="O9" s="10">
        <f>COUNTIFS(Table4[Player], Table4[[#This Row],[Player]], Table4[Result], "W")</f>
        <v>2</v>
      </c>
      <c r="P9" s="10">
        <f>COUNTIF(Table4[Player], Table4[[#This Row],[Player]])</f>
        <v>6</v>
      </c>
      <c r="Q9" s="11">
        <f>SUMIF(Table4[Player], Table4[[#This Row],[Player]], Table4[Wager])</f>
        <v>6</v>
      </c>
      <c r="R9" s="11">
        <f>SUMIF(Table4[Player], Table4[[#This Row],[Player]], Table4[Return])</f>
        <v>14</v>
      </c>
      <c r="S9" s="6">
        <f>Table4[[#This Row],[Returned]]-Table4[[#This Row],[Wagered]]</f>
        <v>8</v>
      </c>
      <c r="T9" s="19">
        <f>AVERAGEIFS(Table4[OddsMult], Table4[Player], Table4[[#This Row],[Player]])</f>
        <v>5.833333333333333</v>
      </c>
      <c r="U9" s="6">
        <f>SUMIF(Table4[PlayerDetail], Table4[[#This Row],[PlayerDetail]], Table4[Wager])</f>
        <v>5</v>
      </c>
      <c r="V9" s="6">
        <f>SUMIF(Table4[PlayerDetail], Table4[[#This Row],[PlayerDetail]], Table4[Return])</f>
        <v>7</v>
      </c>
      <c r="W9" s="26">
        <f>Table4[[#This Row],[Return Detail]]-Table4[[#This Row],[Wager Detail]]</f>
        <v>2</v>
      </c>
      <c r="X9" s="18">
        <f>AVERAGEIFS(Table4[OddsMult], Table4[PlayerDetail], Table4[[#This Row],[PlayerDetail]])</f>
        <v>5.8</v>
      </c>
      <c r="Y9" s="10" t="s">
        <v>364</v>
      </c>
    </row>
    <row r="10" spans="1:25" x14ac:dyDescent="0.25">
      <c r="A10" s="5">
        <v>45625</v>
      </c>
      <c r="B10" t="s">
        <v>16</v>
      </c>
      <c r="C10" t="s">
        <v>333</v>
      </c>
      <c r="D10" t="str">
        <f>_xlfn.CONCAT(Table4[[#This Row],[Player]], Table4[[#This Row],[Detail]])</f>
        <v>Zaccharie Risacher3pt</v>
      </c>
      <c r="E10" t="s">
        <v>344</v>
      </c>
      <c r="F10" s="6">
        <v>1</v>
      </c>
      <c r="G10" s="7" t="s">
        <v>345</v>
      </c>
      <c r="H10" s="20" t="str">
        <f>REPLACE(Table4[[#This Row],[Odds]], 1, 1, "")</f>
        <v>2800</v>
      </c>
      <c r="I10" s="23">
        <f>(100/(Table4[[#This Row],[Column2]]+100))</f>
        <v>3.4482758620689655E-2</v>
      </c>
      <c r="J10" s="7">
        <f>RIGHT(Table4[[#This Row],[Odds]], LEN(Table4[[#This Row],[Odds]]) - 1)/100</f>
        <v>28</v>
      </c>
      <c r="K10" s="6">
        <v>0</v>
      </c>
      <c r="L10" t="s">
        <v>334</v>
      </c>
      <c r="M10" t="s">
        <v>392</v>
      </c>
      <c r="O10">
        <f>COUNTIFS(Table4[Player], Table4[[#This Row],[Player]], Table4[Result], "W")</f>
        <v>0</v>
      </c>
      <c r="P10">
        <f>COUNTIF(Table4[Player], Table4[[#This Row],[Player]])</f>
        <v>8</v>
      </c>
      <c r="Q10" s="6">
        <f>SUMIF(Table4[Player], Table4[[#This Row],[Player]], Table4[Wager])</f>
        <v>9</v>
      </c>
      <c r="R10" s="6">
        <f>SUMIF(Table4[Player], Table4[[#This Row],[Player]], Table4[Return])</f>
        <v>0</v>
      </c>
      <c r="S10" s="6">
        <f>Table4[[#This Row],[Returned]]-Table4[[#This Row],[Wagered]]</f>
        <v>-9</v>
      </c>
      <c r="T10" s="19">
        <f>AVERAGEIFS(Table4[OddsMult], Table4[Player], Table4[[#This Row],[Player]])</f>
        <v>26.875</v>
      </c>
      <c r="U10" s="6">
        <f>SUMIF(Table4[PlayerDetail], Table4[[#This Row],[PlayerDetail]], Table4[Wager])</f>
        <v>8</v>
      </c>
      <c r="V10" s="6">
        <f>SUMIF(Table4[PlayerDetail], Table4[[#This Row],[PlayerDetail]], Table4[Return])</f>
        <v>0</v>
      </c>
      <c r="W10" s="26">
        <f>Table4[[#This Row],[Return Detail]]-Table4[[#This Row],[Wager Detail]]</f>
        <v>-8</v>
      </c>
      <c r="X10" s="18">
        <f>AVERAGEIFS(Table4[OddsMult], Table4[PlayerDetail], Table4[[#This Row],[PlayerDetail]])</f>
        <v>26.428571428571427</v>
      </c>
      <c r="Y10" t="s">
        <v>365</v>
      </c>
    </row>
    <row r="11" spans="1:25" x14ac:dyDescent="0.25">
      <c r="A11" s="5">
        <v>45625</v>
      </c>
      <c r="B11" t="s">
        <v>72</v>
      </c>
      <c r="C11" t="s">
        <v>333</v>
      </c>
      <c r="D11" t="str">
        <f>_xlfn.CONCAT(Table4[[#This Row],[Player]], Table4[[#This Row],[Detail]])</f>
        <v>Brandon Miller3pt</v>
      </c>
      <c r="E11" t="s">
        <v>102</v>
      </c>
      <c r="F11" s="6">
        <v>1</v>
      </c>
      <c r="G11" s="7" t="s">
        <v>346</v>
      </c>
      <c r="H11" s="20" t="str">
        <f>REPLACE(Table4[[#This Row],[Odds]], 1, 1, "")</f>
        <v>1700</v>
      </c>
      <c r="I11" s="23">
        <f>(100/(Table4[[#This Row],[Column2]]+100))</f>
        <v>5.5555555555555552E-2</v>
      </c>
      <c r="J11" s="7">
        <f>RIGHT(Table4[[#This Row],[Odds]], LEN(Table4[[#This Row],[Odds]]) - 1)/100</f>
        <v>17</v>
      </c>
      <c r="K11" s="6">
        <v>0</v>
      </c>
      <c r="L11" t="s">
        <v>334</v>
      </c>
      <c r="M11" t="s">
        <v>385</v>
      </c>
      <c r="O11">
        <f>COUNTIFS(Table4[Player], Table4[[#This Row],[Player]], Table4[Result], "W")</f>
        <v>0</v>
      </c>
      <c r="P11">
        <f>COUNTIF(Table4[Player], Table4[[#This Row],[Player]])</f>
        <v>2</v>
      </c>
      <c r="Q11" s="6">
        <f>SUMIF(Table4[Player], Table4[[#This Row],[Player]], Table4[Wager])</f>
        <v>2</v>
      </c>
      <c r="R11" s="6">
        <f>SUMIF(Table4[Player], Table4[[#This Row],[Player]], Table4[Return])</f>
        <v>0</v>
      </c>
      <c r="S11" s="6">
        <f>Table4[[#This Row],[Returned]]-Table4[[#This Row],[Wagered]]</f>
        <v>-2</v>
      </c>
      <c r="T11" s="19">
        <f>AVERAGEIFS(Table4[OddsMult], Table4[Player], Table4[[#This Row],[Player]])</f>
        <v>11.25</v>
      </c>
      <c r="U11" s="6">
        <f>SUMIF(Table4[PlayerDetail], Table4[[#This Row],[PlayerDetail]], Table4[Wager])</f>
        <v>1</v>
      </c>
      <c r="V11" s="6">
        <f>SUMIF(Table4[PlayerDetail], Table4[[#This Row],[PlayerDetail]], Table4[Return])</f>
        <v>0</v>
      </c>
      <c r="W11" s="26">
        <f>Table4[[#This Row],[Return Detail]]-Table4[[#This Row],[Wager Detail]]</f>
        <v>-1</v>
      </c>
      <c r="X11" s="18">
        <f>AVERAGEIFS(Table4[OddsMult], Table4[PlayerDetail], Table4[[#This Row],[PlayerDetail]])</f>
        <v>17</v>
      </c>
      <c r="Y11" t="s">
        <v>363</v>
      </c>
    </row>
    <row r="12" spans="1:25" x14ac:dyDescent="0.25">
      <c r="A12" s="5">
        <v>45625</v>
      </c>
      <c r="B12" t="s">
        <v>356</v>
      </c>
      <c r="C12" t="s">
        <v>333</v>
      </c>
      <c r="D12" t="str">
        <f>_xlfn.CONCAT(Table4[[#This Row],[Player]], Table4[[#This Row],[Detail]])</f>
        <v>Jaren Jackson Jr3pt</v>
      </c>
      <c r="E12" t="s">
        <v>357</v>
      </c>
      <c r="F12" s="6">
        <v>1</v>
      </c>
      <c r="G12" s="7" t="s">
        <v>358</v>
      </c>
      <c r="H12" s="20" t="str">
        <f>REPLACE(Table4[[#This Row],[Odds]], 1, 1, "")</f>
        <v>3000</v>
      </c>
      <c r="I12" s="23">
        <f>(100/(Table4[[#This Row],[Column2]]+100))</f>
        <v>3.2258064516129031E-2</v>
      </c>
      <c r="J12" s="7">
        <f>RIGHT(Table4[[#This Row],[Odds]], LEN(Table4[[#This Row],[Odds]]) - 1)/100</f>
        <v>30</v>
      </c>
      <c r="K12" s="6">
        <v>0</v>
      </c>
      <c r="L12" t="s">
        <v>334</v>
      </c>
      <c r="M12" t="s">
        <v>385</v>
      </c>
      <c r="O12">
        <f>COUNTIFS(Table4[Player], Table4[[#This Row],[Player]], Table4[Result], "W")</f>
        <v>0</v>
      </c>
      <c r="P12">
        <f>COUNTIF(Table4[Player], Table4[[#This Row],[Player]])</f>
        <v>3</v>
      </c>
      <c r="Q12" s="6">
        <f>SUMIF(Table4[Player], Table4[[#This Row],[Player]], Table4[Wager])</f>
        <v>3</v>
      </c>
      <c r="R12" s="6">
        <f>SUMIF(Table4[Player], Table4[[#This Row],[Player]], Table4[Return])</f>
        <v>0</v>
      </c>
      <c r="S12" s="6">
        <f>Table4[[#This Row],[Returned]]-Table4[[#This Row],[Wagered]]</f>
        <v>-3</v>
      </c>
      <c r="T12" s="19">
        <f>AVERAGEIFS(Table4[OddsMult], Table4[Player], Table4[[#This Row],[Player]])</f>
        <v>14</v>
      </c>
      <c r="U12" s="6">
        <f>SUMIF(Table4[PlayerDetail], Table4[[#This Row],[PlayerDetail]], Table4[Wager])</f>
        <v>1</v>
      </c>
      <c r="V12" s="6">
        <f>SUMIF(Table4[PlayerDetail], Table4[[#This Row],[PlayerDetail]], Table4[Return])</f>
        <v>0</v>
      </c>
      <c r="W12" s="26">
        <f>Table4[[#This Row],[Return Detail]]-Table4[[#This Row],[Wager Detail]]</f>
        <v>-1</v>
      </c>
      <c r="X12" s="18">
        <f>AVERAGEIFS(Table4[OddsMult], Table4[PlayerDetail], Table4[[#This Row],[PlayerDetail]])</f>
        <v>30</v>
      </c>
      <c r="Y12" t="s">
        <v>362</v>
      </c>
    </row>
    <row r="13" spans="1:25" x14ac:dyDescent="0.25">
      <c r="A13" s="5">
        <v>45625</v>
      </c>
      <c r="B13" t="s">
        <v>95</v>
      </c>
      <c r="D13" t="str">
        <f>_xlfn.CONCAT(Table4[[#This Row],[Player]], Table4[[#This Row],[Detail]])</f>
        <v>Franz Wagner</v>
      </c>
      <c r="E13" t="s">
        <v>100</v>
      </c>
      <c r="F13" s="6">
        <v>1</v>
      </c>
      <c r="G13" s="7" t="s">
        <v>354</v>
      </c>
      <c r="H13" s="20" t="str">
        <f>REPLACE(Table4[[#This Row],[Odds]], 1, 1, "")</f>
        <v>370</v>
      </c>
      <c r="I13" s="23">
        <f>(100/(Table4[[#This Row],[Column2]]+100))</f>
        <v>0.21276595744680851</v>
      </c>
      <c r="J13" s="7">
        <f>RIGHT(Table4[[#This Row],[Odds]], LEN(Table4[[#This Row],[Odds]]) - 1)/100</f>
        <v>3.7</v>
      </c>
      <c r="K13" s="6">
        <v>0</v>
      </c>
      <c r="L13" t="s">
        <v>334</v>
      </c>
      <c r="M13" t="s">
        <v>392</v>
      </c>
      <c r="O13">
        <f>COUNTIFS(Table4[Player], Table4[[#This Row],[Player]], Table4[Result], "W")</f>
        <v>2</v>
      </c>
      <c r="P13">
        <f>COUNTIF(Table4[Player], Table4[[#This Row],[Player]])</f>
        <v>6</v>
      </c>
      <c r="Q13" s="6">
        <f>SUMIF(Table4[Player], Table4[[#This Row],[Player]], Table4[Wager])</f>
        <v>6</v>
      </c>
      <c r="R13" s="6">
        <f>SUMIF(Table4[Player], Table4[[#This Row],[Player]], Table4[Return])</f>
        <v>11.5</v>
      </c>
      <c r="S13" s="6">
        <f>Table4[[#This Row],[Returned]]-Table4[[#This Row],[Wagered]]</f>
        <v>5.5</v>
      </c>
      <c r="T13" s="19">
        <f>AVERAGEIFS(Table4[OddsMult], Table4[Player], Table4[[#This Row],[Player]])</f>
        <v>4.5666666666666673</v>
      </c>
      <c r="U13" s="6">
        <f>SUMIF(Table4[PlayerDetail], Table4[[#This Row],[PlayerDetail]], Table4[Wager])</f>
        <v>6</v>
      </c>
      <c r="V13" s="6">
        <f>SUMIF(Table4[PlayerDetail], Table4[[#This Row],[PlayerDetail]], Table4[Return])</f>
        <v>11.5</v>
      </c>
      <c r="W13" s="26">
        <f>Table4[[#This Row],[Return Detail]]-Table4[[#This Row],[Wager Detail]]</f>
        <v>5.5</v>
      </c>
      <c r="X13" s="18">
        <f>AVERAGEIFS(Table4[OddsMult], Table4[PlayerDetail], Table4[[#This Row],[PlayerDetail]])</f>
        <v>4.5666666666666673</v>
      </c>
      <c r="Y13" t="s">
        <v>360</v>
      </c>
    </row>
    <row r="14" spans="1:25" x14ac:dyDescent="0.25">
      <c r="A14" s="5">
        <v>45625</v>
      </c>
      <c r="B14" t="s">
        <v>34</v>
      </c>
      <c r="C14" t="s">
        <v>333</v>
      </c>
      <c r="D14" t="str">
        <f>_xlfn.CONCAT(Table4[[#This Row],[Player]], Table4[[#This Row],[Detail]])</f>
        <v>Anthony Edwards3pt</v>
      </c>
      <c r="E14" t="s">
        <v>59</v>
      </c>
      <c r="F14" s="6">
        <v>1</v>
      </c>
      <c r="G14" s="7" t="s">
        <v>359</v>
      </c>
      <c r="H14" s="20" t="str">
        <f>REPLACE(Table4[[#This Row],[Odds]], 1, 1, "")</f>
        <v>1800</v>
      </c>
      <c r="I14" s="23">
        <f>(100/(Table4[[#This Row],[Column2]]+100))</f>
        <v>5.2631578947368418E-2</v>
      </c>
      <c r="J14" s="7">
        <f>RIGHT(Table4[[#This Row],[Odds]], LEN(Table4[[#This Row],[Odds]]) - 1)/100</f>
        <v>18</v>
      </c>
      <c r="K14" s="6">
        <v>0</v>
      </c>
      <c r="L14" t="s">
        <v>334</v>
      </c>
      <c r="M14" t="s">
        <v>385</v>
      </c>
      <c r="O14">
        <f>COUNTIFS(Table4[Player], Table4[[#This Row],[Player]], Table4[Result], "W")</f>
        <v>0</v>
      </c>
      <c r="P14">
        <f>COUNTIF(Table4[Player], Table4[[#This Row],[Player]])</f>
        <v>5</v>
      </c>
      <c r="Q14" s="6">
        <f>SUMIF(Table4[Player], Table4[[#This Row],[Player]], Table4[Wager])</f>
        <v>6</v>
      </c>
      <c r="R14" s="6">
        <f>SUMIF(Table4[Player], Table4[[#This Row],[Player]], Table4[Return])</f>
        <v>0</v>
      </c>
      <c r="S14" s="6">
        <f>Table4[[#This Row],[Returned]]-Table4[[#This Row],[Wagered]]</f>
        <v>-6</v>
      </c>
      <c r="T14" s="19">
        <f>AVERAGEIFS(Table4[OddsMult], Table4[Player], Table4[[#This Row],[Player]])</f>
        <v>12.7</v>
      </c>
      <c r="U14" s="6">
        <f>SUMIF(Table4[PlayerDetail], Table4[[#This Row],[PlayerDetail]], Table4[Wager])</f>
        <v>4</v>
      </c>
      <c r="V14" s="6">
        <f>SUMIF(Table4[PlayerDetail], Table4[[#This Row],[PlayerDetail]], Table4[Return])</f>
        <v>0</v>
      </c>
      <c r="W14" s="26">
        <f>Table4[[#This Row],[Return Detail]]-Table4[[#This Row],[Wager Detail]]</f>
        <v>-4</v>
      </c>
      <c r="X14" s="18">
        <f>AVERAGEIFS(Table4[OddsMult], Table4[PlayerDetail], Table4[[#This Row],[PlayerDetail]])</f>
        <v>17.666666666666668</v>
      </c>
      <c r="Y14" t="s">
        <v>361</v>
      </c>
    </row>
    <row r="15" spans="1:25" x14ac:dyDescent="0.25">
      <c r="A15" s="5">
        <v>45625</v>
      </c>
      <c r="B15" t="s">
        <v>64</v>
      </c>
      <c r="D15" t="str">
        <f>_xlfn.CONCAT(Table4[[#This Row],[Player]], Table4[[#This Row],[Detail]])</f>
        <v>Josh Giddey</v>
      </c>
      <c r="F15" s="6">
        <v>1</v>
      </c>
      <c r="G15" s="7" t="s">
        <v>366</v>
      </c>
      <c r="H15" s="20" t="str">
        <f>REPLACE(Table4[[#This Row],[Odds]], 1, 1, "")</f>
        <v>1200</v>
      </c>
      <c r="I15" s="23">
        <f>(100/(Table4[[#This Row],[Column2]]+100))</f>
        <v>7.6923076923076927E-2</v>
      </c>
      <c r="J15" s="7">
        <f>RIGHT(Table4[[#This Row],[Odds]], LEN(Table4[[#This Row],[Odds]]) - 1)/100</f>
        <v>12</v>
      </c>
      <c r="K15" s="6">
        <v>0</v>
      </c>
      <c r="L15" t="s">
        <v>334</v>
      </c>
      <c r="M15" t="s">
        <v>392</v>
      </c>
      <c r="O15">
        <f>COUNTIFS(Table4[Player], Table4[[#This Row],[Player]], Table4[Result], "W")</f>
        <v>0</v>
      </c>
      <c r="P15">
        <f>COUNTIF(Table4[Player], Table4[[#This Row],[Player]])</f>
        <v>6</v>
      </c>
      <c r="Q15" s="6">
        <f>SUMIF(Table4[Player], Table4[[#This Row],[Player]], Table4[Wager])</f>
        <v>5.5</v>
      </c>
      <c r="R15" s="6">
        <f>SUMIF(Table4[Player], Table4[[#This Row],[Player]], Table4[Return])</f>
        <v>0</v>
      </c>
      <c r="S15" s="6">
        <f>Table4[[#This Row],[Returned]]-Table4[[#This Row],[Wagered]]</f>
        <v>-5.5</v>
      </c>
      <c r="T15" s="19">
        <f>AVERAGEIFS(Table4[OddsMult], Table4[Player], Table4[[#This Row],[Player]])</f>
        <v>11.82</v>
      </c>
      <c r="U15" s="6">
        <f>SUMIF(Table4[PlayerDetail], Table4[[#This Row],[PlayerDetail]], Table4[Wager])</f>
        <v>4.5</v>
      </c>
      <c r="V15" s="6">
        <f>SUMIF(Table4[PlayerDetail], Table4[[#This Row],[PlayerDetail]], Table4[Return])</f>
        <v>0</v>
      </c>
      <c r="W15" s="26">
        <f>Table4[[#This Row],[Return Detail]]-Table4[[#This Row],[Wager Detail]]</f>
        <v>-4.5</v>
      </c>
      <c r="X15" s="18">
        <f>AVERAGEIFS(Table4[OddsMult], Table4[PlayerDetail], Table4[[#This Row],[PlayerDetail]])</f>
        <v>11.184000000000001</v>
      </c>
      <c r="Y15" t="s">
        <v>368</v>
      </c>
    </row>
    <row r="16" spans="1:25" x14ac:dyDescent="0.25">
      <c r="A16" s="5">
        <v>45625</v>
      </c>
      <c r="B16" t="s">
        <v>58</v>
      </c>
      <c r="C16" t="s">
        <v>333</v>
      </c>
      <c r="D16" t="str">
        <f>_xlfn.CONCAT(Table4[[#This Row],[Player]], Table4[[#This Row],[Detail]])</f>
        <v>Jaylen Brown3pt</v>
      </c>
      <c r="E16" t="s">
        <v>63</v>
      </c>
      <c r="F16" s="6">
        <v>1</v>
      </c>
      <c r="G16" s="7" t="s">
        <v>342</v>
      </c>
      <c r="H16" s="20" t="str">
        <f>REPLACE(Table4[[#This Row],[Odds]], 1, 1, "")</f>
        <v>2000</v>
      </c>
      <c r="I16" s="23">
        <f>(100/(Table4[[#This Row],[Column2]]+100))</f>
        <v>4.7619047619047616E-2</v>
      </c>
      <c r="J16" s="7">
        <f>RIGHT(Table4[[#This Row],[Odds]], LEN(Table4[[#This Row],[Odds]]) - 1)/100</f>
        <v>20</v>
      </c>
      <c r="K16" s="6">
        <v>0</v>
      </c>
      <c r="L16" t="s">
        <v>334</v>
      </c>
      <c r="M16" t="s">
        <v>392</v>
      </c>
      <c r="O16">
        <f>COUNTIFS(Table4[Player], Table4[[#This Row],[Player]], Table4[Result], "W")</f>
        <v>0</v>
      </c>
      <c r="P16">
        <f>COUNTIF(Table4[Player], Table4[[#This Row],[Player]])</f>
        <v>2</v>
      </c>
      <c r="Q16" s="6">
        <f>SUMIF(Table4[Player], Table4[[#This Row],[Player]], Table4[Wager])</f>
        <v>2</v>
      </c>
      <c r="R16" s="6">
        <f>SUMIF(Table4[Player], Table4[[#This Row],[Player]], Table4[Return])</f>
        <v>0</v>
      </c>
      <c r="S16" s="6">
        <f>Table4[[#This Row],[Returned]]-Table4[[#This Row],[Wagered]]</f>
        <v>-2</v>
      </c>
      <c r="T16" s="19">
        <f>AVERAGEIFS(Table4[OddsMult], Table4[Player], Table4[[#This Row],[Player]])</f>
        <v>12.75</v>
      </c>
      <c r="U16" s="6">
        <f>SUMIF(Table4[PlayerDetail], Table4[[#This Row],[PlayerDetail]], Table4[Wager])</f>
        <v>1</v>
      </c>
      <c r="V16" s="6">
        <f>SUMIF(Table4[PlayerDetail], Table4[[#This Row],[PlayerDetail]], Table4[Return])</f>
        <v>0</v>
      </c>
      <c r="W16" s="26">
        <f>Table4[[#This Row],[Return Detail]]-Table4[[#This Row],[Wager Detail]]</f>
        <v>-1</v>
      </c>
      <c r="X16" s="18">
        <f>AVERAGEIFS(Table4[OddsMult], Table4[PlayerDetail], Table4[[#This Row],[PlayerDetail]])</f>
        <v>20</v>
      </c>
      <c r="Y16" t="s">
        <v>367</v>
      </c>
    </row>
    <row r="17" spans="1:25" x14ac:dyDescent="0.25">
      <c r="A17" s="5">
        <v>45625</v>
      </c>
      <c r="B17" t="s">
        <v>56</v>
      </c>
      <c r="C17" t="s">
        <v>333</v>
      </c>
      <c r="D17" t="str">
        <f>_xlfn.CONCAT(Table4[[#This Row],[Player]], Table4[[#This Row],[Detail]])</f>
        <v>Rui Hachimura3pt</v>
      </c>
      <c r="E17" t="s">
        <v>134</v>
      </c>
      <c r="F17" s="6">
        <v>3</v>
      </c>
      <c r="G17" s="7" t="s">
        <v>373</v>
      </c>
      <c r="H17" s="20" t="str">
        <f>REPLACE(Table4[[#This Row],[Odds]], 1, 1, "")</f>
        <v>2500</v>
      </c>
      <c r="I17" s="23">
        <f>(100/(Table4[[#This Row],[Column2]]+100))</f>
        <v>3.8461538461538464E-2</v>
      </c>
      <c r="J17" s="7">
        <f>RIGHT(Table4[[#This Row],[Odds]], LEN(Table4[[#This Row],[Odds]]) - 1)/100</f>
        <v>25</v>
      </c>
      <c r="K17" s="6">
        <v>0</v>
      </c>
      <c r="L17" t="s">
        <v>334</v>
      </c>
      <c r="M17" t="s">
        <v>392</v>
      </c>
      <c r="O17">
        <f>COUNTIFS(Table4[Player], Table4[[#This Row],[Player]], Table4[Result], "W")</f>
        <v>0</v>
      </c>
      <c r="P17">
        <f>COUNTIF(Table4[Player], Table4[[#This Row],[Player]])</f>
        <v>7</v>
      </c>
      <c r="Q17" s="6">
        <f>SUMIF(Table4[Player], Table4[[#This Row],[Player]], Table4[Wager])</f>
        <v>11</v>
      </c>
      <c r="R17" s="6">
        <f>SUMIF(Table4[Player], Table4[[#This Row],[Player]], Table4[Return])</f>
        <v>0</v>
      </c>
      <c r="S17" s="6">
        <f>Table4[[#This Row],[Returned]]-Table4[[#This Row],[Wagered]]</f>
        <v>-11</v>
      </c>
      <c r="T17" s="19">
        <f>AVERAGEIFS(Table4[OddsMult], Table4[Player], Table4[[#This Row],[Player]])</f>
        <v>32</v>
      </c>
      <c r="U17" s="6">
        <f>SUMIF(Table4[PlayerDetail], Table4[[#This Row],[PlayerDetail]], Table4[Wager])</f>
        <v>11</v>
      </c>
      <c r="V17" s="6">
        <f>SUMIF(Table4[PlayerDetail], Table4[[#This Row],[PlayerDetail]], Table4[Return])</f>
        <v>0</v>
      </c>
      <c r="W17" s="26">
        <f>Table4[[#This Row],[Return Detail]]-Table4[[#This Row],[Wager Detail]]</f>
        <v>-11</v>
      </c>
      <c r="X17" s="18">
        <f>AVERAGEIFS(Table4[OddsMult], Table4[PlayerDetail], Table4[[#This Row],[PlayerDetail]])</f>
        <v>32</v>
      </c>
    </row>
    <row r="18" spans="1:25" x14ac:dyDescent="0.25">
      <c r="A18" s="5">
        <v>45625</v>
      </c>
      <c r="B18" t="s">
        <v>54</v>
      </c>
      <c r="C18" t="s">
        <v>369</v>
      </c>
      <c r="D18" t="str">
        <f>_xlfn.CONCAT(Table4[[#This Row],[Player]], Table4[[#This Row],[Detail]])</f>
        <v>Domantas SabonisDunk</v>
      </c>
      <c r="E18" t="s">
        <v>35</v>
      </c>
      <c r="F18" s="6">
        <v>1</v>
      </c>
      <c r="G18" s="7" t="s">
        <v>370</v>
      </c>
      <c r="H18" s="20" t="str">
        <f>REPLACE(Table4[[#This Row],[Odds]], 1, 1, "")</f>
        <v>6000</v>
      </c>
      <c r="I18" s="23">
        <f>(100/(Table4[[#This Row],[Column2]]+100))</f>
        <v>1.6393442622950821E-2</v>
      </c>
      <c r="J18" s="7">
        <f>RIGHT(Table4[[#This Row],[Odds]], LEN(Table4[[#This Row],[Odds]]) - 1)/100</f>
        <v>60</v>
      </c>
      <c r="K18" s="6">
        <v>0</v>
      </c>
      <c r="L18" t="s">
        <v>334</v>
      </c>
      <c r="M18" t="s">
        <v>385</v>
      </c>
      <c r="O18">
        <f>COUNTIFS(Table4[Player], Table4[[#This Row],[Player]], Table4[Result], "W")</f>
        <v>1</v>
      </c>
      <c r="P18">
        <f>COUNTIF(Table4[Player], Table4[[#This Row],[Player]])</f>
        <v>8</v>
      </c>
      <c r="Q18" s="6">
        <f>SUMIF(Table4[Player], Table4[[#This Row],[Player]], Table4[Wager])</f>
        <v>8</v>
      </c>
      <c r="R18" s="6">
        <f>SUMIF(Table4[Player], Table4[[#This Row],[Player]], Table4[Return])</f>
        <v>9</v>
      </c>
      <c r="S18" s="6">
        <f>Table4[[#This Row],[Returned]]-Table4[[#This Row],[Wagered]]</f>
        <v>1</v>
      </c>
      <c r="T18" s="19">
        <f>AVERAGEIFS(Table4[OddsMult], Table4[Player], Table4[[#This Row],[Player]])</f>
        <v>14.012499999999999</v>
      </c>
      <c r="U18" s="6">
        <f>SUMIF(Table4[PlayerDetail], Table4[[#This Row],[PlayerDetail]], Table4[Wager])</f>
        <v>1</v>
      </c>
      <c r="V18" s="6">
        <f>SUMIF(Table4[PlayerDetail], Table4[[#This Row],[PlayerDetail]], Table4[Return])</f>
        <v>0</v>
      </c>
      <c r="W18" s="26">
        <f>Table4[[#This Row],[Return Detail]]-Table4[[#This Row],[Wager Detail]]</f>
        <v>-1</v>
      </c>
      <c r="X18" s="18">
        <f>AVERAGEIFS(Table4[OddsMult], Table4[PlayerDetail], Table4[[#This Row],[PlayerDetail]])</f>
        <v>60</v>
      </c>
      <c r="Y18" t="s">
        <v>371</v>
      </c>
    </row>
    <row r="19" spans="1:25" x14ac:dyDescent="0.25">
      <c r="A19" s="5">
        <v>45625</v>
      </c>
      <c r="B19" t="s">
        <v>54</v>
      </c>
      <c r="C19" t="s">
        <v>24</v>
      </c>
      <c r="D19" t="str">
        <f>_xlfn.CONCAT(Table4[[#This Row],[Player]], Table4[[#This Row],[Detail]])</f>
        <v>Domantas SabonisLayup</v>
      </c>
      <c r="E19" t="s">
        <v>35</v>
      </c>
      <c r="F19" s="6">
        <v>1</v>
      </c>
      <c r="G19" s="7" t="s">
        <v>338</v>
      </c>
      <c r="H19" s="20" t="str">
        <f>REPLACE(Table4[[#This Row],[Odds]], 1, 1, "")</f>
        <v>1400</v>
      </c>
      <c r="I19" s="23">
        <f>(100/(Table4[[#This Row],[Column2]]+100))</f>
        <v>6.6666666666666666E-2</v>
      </c>
      <c r="J19" s="7">
        <f>RIGHT(Table4[[#This Row],[Odds]], LEN(Table4[[#This Row],[Odds]]) - 1)/100</f>
        <v>14</v>
      </c>
      <c r="K19" s="6">
        <v>0</v>
      </c>
      <c r="L19" t="s">
        <v>334</v>
      </c>
      <c r="M19" t="s">
        <v>385</v>
      </c>
      <c r="O19">
        <f>COUNTIFS(Table4[Player], Table4[[#This Row],[Player]], Table4[Result], "W")</f>
        <v>1</v>
      </c>
      <c r="P19">
        <f>COUNTIF(Table4[Player], Table4[[#This Row],[Player]])</f>
        <v>8</v>
      </c>
      <c r="Q19" s="6">
        <f>SUMIF(Table4[Player], Table4[[#This Row],[Player]], Table4[Wager])</f>
        <v>8</v>
      </c>
      <c r="R19" s="6">
        <f>SUMIF(Table4[Player], Table4[[#This Row],[Player]], Table4[Return])</f>
        <v>9</v>
      </c>
      <c r="S19" s="6">
        <f>Table4[[#This Row],[Returned]]-Table4[[#This Row],[Wagered]]</f>
        <v>1</v>
      </c>
      <c r="T19" s="19">
        <f>AVERAGEIFS(Table4[OddsMult], Table4[Player], Table4[[#This Row],[Player]])</f>
        <v>14.012499999999999</v>
      </c>
      <c r="U19" s="6">
        <f>SUMIF(Table4[PlayerDetail], Table4[[#This Row],[PlayerDetail]], Table4[Wager])</f>
        <v>1</v>
      </c>
      <c r="V19" s="6">
        <f>SUMIF(Table4[PlayerDetail], Table4[[#This Row],[PlayerDetail]], Table4[Return])</f>
        <v>0</v>
      </c>
      <c r="W19" s="26">
        <f>Table4[[#This Row],[Return Detail]]-Table4[[#This Row],[Wager Detail]]</f>
        <v>-1</v>
      </c>
      <c r="X19" s="18">
        <f>AVERAGEIFS(Table4[OddsMult], Table4[PlayerDetail], Table4[[#This Row],[PlayerDetail]])</f>
        <v>14</v>
      </c>
      <c r="Y19" t="s">
        <v>372</v>
      </c>
    </row>
    <row r="20" spans="1:25" x14ac:dyDescent="0.25">
      <c r="A20" s="5">
        <v>45626</v>
      </c>
      <c r="B20" t="s">
        <v>65</v>
      </c>
      <c r="D20" t="str">
        <f>_xlfn.CONCAT(Table4[[#This Row],[Player]], Table4[[#This Row],[Detail]])</f>
        <v>Jalen Johnson</v>
      </c>
      <c r="E20" t="s">
        <v>51</v>
      </c>
      <c r="F20" s="6">
        <v>1</v>
      </c>
      <c r="G20" s="7" t="s">
        <v>347</v>
      </c>
      <c r="H20" s="20" t="str">
        <f>REPLACE(Table4[[#This Row],[Odds]], 1, 1, "")</f>
        <v>750</v>
      </c>
      <c r="I20" s="23">
        <f>(100/(Table4[[#This Row],[Column2]]+100))</f>
        <v>0.11764705882352941</v>
      </c>
      <c r="J20" s="7">
        <f>RIGHT(Table4[[#This Row],[Odds]], LEN(Table4[[#This Row],[Odds]]) - 1)/100</f>
        <v>7.5</v>
      </c>
      <c r="K20" s="6">
        <v>0</v>
      </c>
      <c r="L20" t="s">
        <v>334</v>
      </c>
      <c r="M20" t="s">
        <v>385</v>
      </c>
      <c r="O20">
        <f>COUNTIFS(Table4[Player], Table4[[#This Row],[Player]], Table4[Result], "W")</f>
        <v>1</v>
      </c>
      <c r="P20">
        <f>COUNTIF(Table4[Player], Table4[[#This Row],[Player]])</f>
        <v>3</v>
      </c>
      <c r="Q20" s="6">
        <f>SUMIF(Table4[Player], Table4[[#This Row],[Player]], Table4[Wager])</f>
        <v>3</v>
      </c>
      <c r="R20" s="6">
        <f>SUMIF(Table4[Player], Table4[[#This Row],[Player]], Table4[Return])</f>
        <v>8</v>
      </c>
      <c r="S20" s="6">
        <f>Table4[[#This Row],[Returned]]-Table4[[#This Row],[Wagered]]</f>
        <v>5</v>
      </c>
      <c r="T20" s="19">
        <f>AVERAGEIFS(Table4[OddsMult], Table4[Player], Table4[[#This Row],[Player]])</f>
        <v>7.833333333333333</v>
      </c>
      <c r="U20" s="6">
        <f>SUMIF(Table4[PlayerDetail], Table4[[#This Row],[PlayerDetail]], Table4[Wager])</f>
        <v>3</v>
      </c>
      <c r="V20" s="6">
        <f>SUMIF(Table4[PlayerDetail], Table4[[#This Row],[PlayerDetail]], Table4[Return])</f>
        <v>8</v>
      </c>
      <c r="W20" s="26">
        <f>Table4[[#This Row],[Return Detail]]-Table4[[#This Row],[Wager Detail]]</f>
        <v>5</v>
      </c>
      <c r="X20" s="18">
        <f>AVERAGEIFS(Table4[OddsMult], Table4[PlayerDetail], Table4[[#This Row],[PlayerDetail]])</f>
        <v>7.833333333333333</v>
      </c>
    </row>
    <row r="21" spans="1:25" x14ac:dyDescent="0.25">
      <c r="A21" s="5">
        <v>45626</v>
      </c>
      <c r="B21" t="s">
        <v>16</v>
      </c>
      <c r="C21" t="s">
        <v>333</v>
      </c>
      <c r="D21" t="str">
        <f>_xlfn.CONCAT(Table4[[#This Row],[Player]], Table4[[#This Row],[Detail]])</f>
        <v>Zaccharie Risacher3pt</v>
      </c>
      <c r="E21" t="s">
        <v>51</v>
      </c>
      <c r="F21" s="6">
        <v>1</v>
      </c>
      <c r="G21" s="7" t="s">
        <v>377</v>
      </c>
      <c r="H21" s="20" t="str">
        <f>REPLACE(Table4[[#This Row],[Odds]], 1, 1, "")</f>
        <v>2300</v>
      </c>
      <c r="I21" s="23">
        <f>(100/(Table4[[#This Row],[Column2]]+100))</f>
        <v>4.1666666666666664E-2</v>
      </c>
      <c r="J21" s="7">
        <f>RIGHT(Table4[[#This Row],[Odds]], LEN(Table4[[#This Row],[Odds]]) - 1)/100</f>
        <v>23</v>
      </c>
      <c r="K21" s="6">
        <v>0</v>
      </c>
      <c r="L21" t="s">
        <v>334</v>
      </c>
      <c r="M21" t="s">
        <v>385</v>
      </c>
      <c r="O21">
        <f>COUNTIFS(Table4[Player], Table4[[#This Row],[Player]], Table4[Result], "W")</f>
        <v>0</v>
      </c>
      <c r="P21">
        <f>COUNTIF(Table4[Player], Table4[[#This Row],[Player]])</f>
        <v>8</v>
      </c>
      <c r="Q21" s="6">
        <f>SUMIF(Table4[Player], Table4[[#This Row],[Player]], Table4[Wager])</f>
        <v>9</v>
      </c>
      <c r="R21" s="6">
        <f>SUMIF(Table4[Player], Table4[[#This Row],[Player]], Table4[Return])</f>
        <v>0</v>
      </c>
      <c r="S21" s="6">
        <f>Table4[[#This Row],[Returned]]-Table4[[#This Row],[Wagered]]</f>
        <v>-9</v>
      </c>
      <c r="T21" s="19">
        <f>AVERAGEIFS(Table4[OddsMult], Table4[Player], Table4[[#This Row],[Player]])</f>
        <v>26.875</v>
      </c>
      <c r="U21" s="6">
        <f>SUMIF(Table4[PlayerDetail], Table4[[#This Row],[PlayerDetail]], Table4[Wager])</f>
        <v>8</v>
      </c>
      <c r="V21" s="6">
        <f>SUMIF(Table4[PlayerDetail], Table4[[#This Row],[PlayerDetail]], Table4[Return])</f>
        <v>0</v>
      </c>
      <c r="W21" s="26">
        <f>Table4[[#This Row],[Return Detail]]-Table4[[#This Row],[Wager Detail]]</f>
        <v>-8</v>
      </c>
      <c r="X21" s="18">
        <f>AVERAGEIFS(Table4[OddsMult], Table4[PlayerDetail], Table4[[#This Row],[PlayerDetail]])</f>
        <v>26.428571428571427</v>
      </c>
    </row>
    <row r="22" spans="1:25" x14ac:dyDescent="0.25">
      <c r="A22" s="5">
        <v>45626</v>
      </c>
      <c r="B22" t="s">
        <v>14</v>
      </c>
      <c r="C22" t="s">
        <v>333</v>
      </c>
      <c r="D22" t="str">
        <f>_xlfn.CONCAT(Table4[[#This Row],[Player]], Table4[[#This Row],[Detail]])</f>
        <v>Taurean Prince3pt</v>
      </c>
      <c r="E22" t="s">
        <v>42</v>
      </c>
      <c r="F22" s="6">
        <v>1.0900000000000001</v>
      </c>
      <c r="G22" s="7" t="s">
        <v>378</v>
      </c>
      <c r="H22" s="20" t="str">
        <f>REPLACE(Table4[[#This Row],[Odds]], 1, 1, "")</f>
        <v>1500</v>
      </c>
      <c r="I22" s="23">
        <f>(100/(Table4[[#This Row],[Column2]]+100))</f>
        <v>6.25E-2</v>
      </c>
      <c r="J22" s="7">
        <f>RIGHT(Table4[[#This Row],[Odds]], LEN(Table4[[#This Row],[Odds]]) - 1)/100</f>
        <v>15</v>
      </c>
      <c r="K22" s="6">
        <v>0</v>
      </c>
      <c r="L22" t="s">
        <v>334</v>
      </c>
      <c r="M22" t="s">
        <v>385</v>
      </c>
      <c r="O22">
        <f>COUNTIFS(Table4[Player], Table4[[#This Row],[Player]], Table4[Result], "W")</f>
        <v>0</v>
      </c>
      <c r="P22">
        <f>COUNTIF(Table4[Player], Table4[[#This Row],[Player]])</f>
        <v>1</v>
      </c>
      <c r="Q22" s="6">
        <f>SUMIF(Table4[Player], Table4[[#This Row],[Player]], Table4[Wager])</f>
        <v>1.0900000000000001</v>
      </c>
      <c r="R22" s="6">
        <f>SUMIF(Table4[Player], Table4[[#This Row],[Player]], Table4[Return])</f>
        <v>0</v>
      </c>
      <c r="S22" s="6">
        <f>Table4[[#This Row],[Returned]]-Table4[[#This Row],[Wagered]]</f>
        <v>-1.0900000000000001</v>
      </c>
      <c r="T22" s="19">
        <f>AVERAGEIFS(Table4[OddsMult], Table4[Player], Table4[[#This Row],[Player]])</f>
        <v>15</v>
      </c>
      <c r="U22" s="6">
        <f>SUMIF(Table4[PlayerDetail], Table4[[#This Row],[PlayerDetail]], Table4[Wager])</f>
        <v>1.0900000000000001</v>
      </c>
      <c r="V22" s="6">
        <f>SUMIF(Table4[PlayerDetail], Table4[[#This Row],[PlayerDetail]], Table4[Return])</f>
        <v>0</v>
      </c>
      <c r="W22" s="26">
        <f>Table4[[#This Row],[Return Detail]]-Table4[[#This Row],[Wager Detail]]</f>
        <v>-1.0900000000000001</v>
      </c>
      <c r="X22" s="18">
        <f>AVERAGEIFS(Table4[OddsMult], Table4[PlayerDetail], Table4[[#This Row],[PlayerDetail]])</f>
        <v>15</v>
      </c>
    </row>
    <row r="23" spans="1:25" x14ac:dyDescent="0.25">
      <c r="A23" s="5">
        <v>45626</v>
      </c>
      <c r="B23" t="s">
        <v>32</v>
      </c>
      <c r="C23" t="s">
        <v>333</v>
      </c>
      <c r="D23" t="str">
        <f>_xlfn.CONCAT(Table4[[#This Row],[Player]], Table4[[#This Row],[Detail]])</f>
        <v>Kevin Durant3pt</v>
      </c>
      <c r="E23" t="s">
        <v>124</v>
      </c>
      <c r="F23" s="6">
        <v>7</v>
      </c>
      <c r="G23" s="7" t="s">
        <v>386</v>
      </c>
      <c r="H23" s="20" t="str">
        <f>REPLACE(Table4[[#This Row],[Odds]], 1, 1, "")</f>
        <v>2600</v>
      </c>
      <c r="I23" s="23">
        <f>(100/(Table4[[#This Row],[Column2]]+100))</f>
        <v>3.7037037037037035E-2</v>
      </c>
      <c r="J23" s="7">
        <f>RIGHT(Table4[[#This Row],[Odds]], LEN(Table4[[#This Row],[Odds]]) - 1)/100</f>
        <v>26</v>
      </c>
      <c r="K23" s="6">
        <v>0</v>
      </c>
      <c r="L23" t="s">
        <v>334</v>
      </c>
      <c r="M23" t="s">
        <v>385</v>
      </c>
      <c r="O23">
        <f>COUNTIFS(Table4[Player], Table4[[#This Row],[Player]], Table4[Result], "W")</f>
        <v>0</v>
      </c>
      <c r="P23">
        <f>COUNTIF(Table4[Player], Table4[[#This Row],[Player]])</f>
        <v>1</v>
      </c>
      <c r="Q23" s="6">
        <f>SUMIF(Table4[Player], Table4[[#This Row],[Player]], Table4[Wager])</f>
        <v>7</v>
      </c>
      <c r="R23" s="6">
        <f>SUMIF(Table4[Player], Table4[[#This Row],[Player]], Table4[Return])</f>
        <v>0</v>
      </c>
      <c r="S23" s="6">
        <f>Table4[[#This Row],[Returned]]-Table4[[#This Row],[Wagered]]</f>
        <v>-7</v>
      </c>
      <c r="T23" s="19">
        <f>AVERAGEIFS(Table4[OddsMult], Table4[Player], Table4[[#This Row],[Player]])</f>
        <v>26</v>
      </c>
      <c r="U23" s="6">
        <f>SUMIF(Table4[PlayerDetail], Table4[[#This Row],[PlayerDetail]], Table4[Wager])</f>
        <v>7</v>
      </c>
      <c r="V23" s="6">
        <f>SUMIF(Table4[PlayerDetail], Table4[[#This Row],[PlayerDetail]], Table4[Return])</f>
        <v>0</v>
      </c>
      <c r="W23" s="26">
        <f>Table4[[#This Row],[Return Detail]]-Table4[[#This Row],[Wager Detail]]</f>
        <v>-7</v>
      </c>
      <c r="X23" s="18">
        <f>AVERAGEIFS(Table4[OddsMult], Table4[PlayerDetail], Table4[[#This Row],[PlayerDetail]])</f>
        <v>26</v>
      </c>
    </row>
    <row r="24" spans="1:25" x14ac:dyDescent="0.25">
      <c r="A24" s="5">
        <v>45626</v>
      </c>
      <c r="B24" t="s">
        <v>99</v>
      </c>
      <c r="D24" t="str">
        <f>_xlfn.CONCAT(Table4[[#This Row],[Player]], Table4[[#This Row],[Detail]])</f>
        <v>P.J. Washington</v>
      </c>
      <c r="E24" t="s">
        <v>110</v>
      </c>
      <c r="F24" s="6">
        <v>1</v>
      </c>
      <c r="G24" s="7" t="s">
        <v>339</v>
      </c>
      <c r="H24" s="20" t="str">
        <f>REPLACE(Table4[[#This Row],[Odds]], 1, 1, "")</f>
        <v>1000</v>
      </c>
      <c r="I24" s="23">
        <f>(100/(Table4[[#This Row],[Column2]]+100))</f>
        <v>9.0909090909090912E-2</v>
      </c>
      <c r="J24" s="7">
        <f>RIGHT(Table4[[#This Row],[Odds]], LEN(Table4[[#This Row],[Odds]]) - 1)/100</f>
        <v>10</v>
      </c>
      <c r="K24" s="6">
        <v>0</v>
      </c>
      <c r="L24" t="s">
        <v>334</v>
      </c>
      <c r="M24" t="s">
        <v>385</v>
      </c>
      <c r="O24">
        <f>COUNTIFS(Table4[Player], Table4[[#This Row],[Player]], Table4[Result], "W")</f>
        <v>0</v>
      </c>
      <c r="P24">
        <f>COUNTIF(Table4[Player], Table4[[#This Row],[Player]])</f>
        <v>2</v>
      </c>
      <c r="Q24" s="6">
        <f>SUMIF(Table4[Player], Table4[[#This Row],[Player]], Table4[Wager])</f>
        <v>2</v>
      </c>
      <c r="R24" s="6">
        <f>SUMIF(Table4[Player], Table4[[#This Row],[Player]], Table4[Return])</f>
        <v>0</v>
      </c>
      <c r="S24" s="6">
        <f>Table4[[#This Row],[Returned]]-Table4[[#This Row],[Wagered]]</f>
        <v>-2</v>
      </c>
      <c r="T24" s="19">
        <f>AVERAGEIFS(Table4[OddsMult], Table4[Player], Table4[[#This Row],[Player]])</f>
        <v>10</v>
      </c>
      <c r="U24" s="6">
        <f>SUMIF(Table4[PlayerDetail], Table4[[#This Row],[PlayerDetail]], Table4[Wager])</f>
        <v>2</v>
      </c>
      <c r="V24" s="6">
        <f>SUMIF(Table4[PlayerDetail], Table4[[#This Row],[PlayerDetail]], Table4[Return])</f>
        <v>0</v>
      </c>
      <c r="W24" s="26">
        <f>Table4[[#This Row],[Return Detail]]-Table4[[#This Row],[Wager Detail]]</f>
        <v>-2</v>
      </c>
      <c r="X24" s="18">
        <f>AVERAGEIFS(Table4[OddsMult], Table4[PlayerDetail], Table4[[#This Row],[PlayerDetail]])</f>
        <v>10</v>
      </c>
    </row>
    <row r="25" spans="1:25" x14ac:dyDescent="0.25">
      <c r="A25" s="5">
        <v>45627</v>
      </c>
      <c r="B25" t="s">
        <v>95</v>
      </c>
      <c r="D25" t="str">
        <f>_xlfn.CONCAT(Table4[[#This Row],[Player]], Table4[[#This Row],[Detail]])</f>
        <v>Franz Wagner</v>
      </c>
      <c r="E25" t="s">
        <v>100</v>
      </c>
      <c r="F25" s="6">
        <v>1</v>
      </c>
      <c r="G25" s="7" t="s">
        <v>387</v>
      </c>
      <c r="H25" s="20" t="str">
        <f>REPLACE(Table4[[#This Row],[Odds]], 1, 1, "")</f>
        <v>440</v>
      </c>
      <c r="I25" s="23">
        <f>(100/(Table4[[#This Row],[Column2]]+100))</f>
        <v>0.18518518518518517</v>
      </c>
      <c r="J25" s="7">
        <f>RIGHT(Table4[[#This Row],[Odds]], LEN(Table4[[#This Row],[Odds]]) - 1)/100</f>
        <v>4.4000000000000004</v>
      </c>
      <c r="K25" s="6">
        <v>0</v>
      </c>
      <c r="L25" t="s">
        <v>334</v>
      </c>
      <c r="M25" t="s">
        <v>385</v>
      </c>
      <c r="O25">
        <f>COUNTIFS(Table4[Player], Table4[[#This Row],[Player]], Table4[Result], "W")</f>
        <v>2</v>
      </c>
      <c r="P25">
        <f>COUNTIF(Table4[Player], Table4[[#This Row],[Player]])</f>
        <v>6</v>
      </c>
      <c r="Q25" s="6">
        <f>SUMIF(Table4[Player], Table4[[#This Row],[Player]], Table4[Wager])</f>
        <v>6</v>
      </c>
      <c r="R25" s="6">
        <f>SUMIF(Table4[Player], Table4[[#This Row],[Player]], Table4[Return])</f>
        <v>11.5</v>
      </c>
      <c r="S25" s="6">
        <f>Table4[[#This Row],[Returned]]-Table4[[#This Row],[Wagered]]</f>
        <v>5.5</v>
      </c>
      <c r="T25" s="19">
        <f>AVERAGEIFS(Table4[OddsMult], Table4[Player], Table4[[#This Row],[Player]])</f>
        <v>4.5666666666666673</v>
      </c>
      <c r="U25" s="6">
        <f>SUMIF(Table4[PlayerDetail], Table4[[#This Row],[PlayerDetail]], Table4[Wager])</f>
        <v>6</v>
      </c>
      <c r="V25" s="6">
        <f>SUMIF(Table4[PlayerDetail], Table4[[#This Row],[PlayerDetail]], Table4[Return])</f>
        <v>11.5</v>
      </c>
      <c r="W25" s="26">
        <f>Table4[[#This Row],[Return Detail]]-Table4[[#This Row],[Wager Detail]]</f>
        <v>5.5</v>
      </c>
      <c r="X25" s="18">
        <f>AVERAGEIFS(Table4[OddsMult], Table4[PlayerDetail], Table4[[#This Row],[PlayerDetail]])</f>
        <v>4.5666666666666673</v>
      </c>
    </row>
    <row r="26" spans="1:25" x14ac:dyDescent="0.25">
      <c r="A26" s="5">
        <v>45627</v>
      </c>
      <c r="B26" t="s">
        <v>189</v>
      </c>
      <c r="D26" t="str">
        <f>_xlfn.CONCAT(Table4[[#This Row],[Player]], Table4[[#This Row],[Detail]])</f>
        <v>Karl-Anthony Towns</v>
      </c>
      <c r="E26" t="s">
        <v>49</v>
      </c>
      <c r="F26" s="6">
        <v>1</v>
      </c>
      <c r="G26" s="7" t="s">
        <v>348</v>
      </c>
      <c r="H26" s="20" t="str">
        <f>REPLACE(Table4[[#This Row],[Odds]], 1, 1, "")</f>
        <v>500</v>
      </c>
      <c r="I26" s="23">
        <f>(100/(Table4[[#This Row],[Column2]]+100))</f>
        <v>0.16666666666666666</v>
      </c>
      <c r="J26" s="7">
        <f>RIGHT(Table4[[#This Row],[Odds]], LEN(Table4[[#This Row],[Odds]]) - 1)/100</f>
        <v>5</v>
      </c>
      <c r="K26" s="6">
        <v>0</v>
      </c>
      <c r="L26" t="s">
        <v>334</v>
      </c>
      <c r="M26" t="s">
        <v>385</v>
      </c>
      <c r="O26">
        <f>COUNTIFS(Table4[Player], Table4[[#This Row],[Player]], Table4[Result], "W")</f>
        <v>0</v>
      </c>
      <c r="P26">
        <f>COUNTIF(Table4[Player], Table4[[#This Row],[Player]])</f>
        <v>2</v>
      </c>
      <c r="Q26" s="6">
        <f>SUMIF(Table4[Player], Table4[[#This Row],[Player]], Table4[Wager])</f>
        <v>2</v>
      </c>
      <c r="R26" s="6">
        <f>SUMIF(Table4[Player], Table4[[#This Row],[Player]], Table4[Return])</f>
        <v>0</v>
      </c>
      <c r="S26" s="6">
        <f>Table4[[#This Row],[Returned]]-Table4[[#This Row],[Wagered]]</f>
        <v>-2</v>
      </c>
      <c r="T26" s="19">
        <f>AVERAGEIFS(Table4[OddsMult], Table4[Player], Table4[[#This Row],[Player]])</f>
        <v>6</v>
      </c>
      <c r="U26" s="6">
        <f>SUMIF(Table4[PlayerDetail], Table4[[#This Row],[PlayerDetail]], Table4[Wager])</f>
        <v>2</v>
      </c>
      <c r="V26" s="6">
        <f>SUMIF(Table4[PlayerDetail], Table4[[#This Row],[PlayerDetail]], Table4[Return])</f>
        <v>0</v>
      </c>
      <c r="W26" s="26">
        <f>Table4[[#This Row],[Return Detail]]-Table4[[#This Row],[Wager Detail]]</f>
        <v>-2</v>
      </c>
      <c r="X26" s="18">
        <f>AVERAGEIFS(Table4[OddsMult], Table4[PlayerDetail], Table4[[#This Row],[PlayerDetail]])</f>
        <v>6</v>
      </c>
    </row>
    <row r="27" spans="1:25" x14ac:dyDescent="0.25">
      <c r="A27" s="5">
        <v>45627</v>
      </c>
      <c r="B27" t="s">
        <v>10</v>
      </c>
      <c r="D27" t="str">
        <f>_xlfn.CONCAT(Table4[[#This Row],[Player]], Table4[[#This Row],[Detail]])</f>
        <v>Julian Champagnie</v>
      </c>
      <c r="E27" t="s">
        <v>53</v>
      </c>
      <c r="F27" s="6">
        <v>1</v>
      </c>
      <c r="G27" s="7" t="s">
        <v>388</v>
      </c>
      <c r="H27" s="20" t="str">
        <f>REPLACE(Table4[[#This Row],[Odds]], 1, 1, "")</f>
        <v>700</v>
      </c>
      <c r="I27" s="23">
        <f>(100/(Table4[[#This Row],[Column2]]+100))</f>
        <v>0.125</v>
      </c>
      <c r="J27" s="7">
        <f>RIGHT(Table4[[#This Row],[Odds]], LEN(Table4[[#This Row],[Odds]]) - 1)/100</f>
        <v>7</v>
      </c>
      <c r="K27" s="6">
        <v>0</v>
      </c>
      <c r="L27" t="s">
        <v>334</v>
      </c>
      <c r="M27" t="s">
        <v>385</v>
      </c>
      <c r="O27">
        <f>COUNTIFS(Table4[Player], Table4[[#This Row],[Player]], Table4[Result], "W")</f>
        <v>0</v>
      </c>
      <c r="P27">
        <f>COUNTIF(Table4[Player], Table4[[#This Row],[Player]])</f>
        <v>4</v>
      </c>
      <c r="Q27" s="6">
        <f>SUMIF(Table4[Player], Table4[[#This Row],[Player]], Table4[Wager])</f>
        <v>4</v>
      </c>
      <c r="R27" s="6">
        <f>SUMIF(Table4[Player], Table4[[#This Row],[Player]], Table4[Return])</f>
        <v>0</v>
      </c>
      <c r="S27" s="6">
        <f>Table4[[#This Row],[Returned]]-Table4[[#This Row],[Wagered]]</f>
        <v>-4</v>
      </c>
      <c r="T27" s="19">
        <f>AVERAGEIFS(Table4[OddsMult], Table4[Player], Table4[[#This Row],[Player]])</f>
        <v>12.375</v>
      </c>
      <c r="U27" s="6">
        <f>SUMIF(Table4[PlayerDetail], Table4[[#This Row],[PlayerDetail]], Table4[Wager])</f>
        <v>1</v>
      </c>
      <c r="V27" s="6">
        <f>SUMIF(Table4[PlayerDetail], Table4[[#This Row],[PlayerDetail]], Table4[Return])</f>
        <v>0</v>
      </c>
      <c r="W27" s="26">
        <f>Table4[[#This Row],[Return Detail]]-Table4[[#This Row],[Wager Detail]]</f>
        <v>-1</v>
      </c>
      <c r="X27" s="18">
        <f>AVERAGEIFS(Table4[OddsMult], Table4[PlayerDetail], Table4[[#This Row],[PlayerDetail]])</f>
        <v>7</v>
      </c>
    </row>
    <row r="28" spans="1:25" x14ac:dyDescent="0.25">
      <c r="A28" s="9">
        <v>45627</v>
      </c>
      <c r="B28" s="10" t="s">
        <v>54</v>
      </c>
      <c r="C28" s="10"/>
      <c r="D28" s="10" t="str">
        <f>_xlfn.CONCAT(Table4[[#This Row],[Player]], Table4[[#This Row],[Detail]])</f>
        <v>Domantas Sabonis</v>
      </c>
      <c r="E28" s="10" t="s">
        <v>9</v>
      </c>
      <c r="F28" s="11">
        <v>1</v>
      </c>
      <c r="G28" s="12" t="s">
        <v>389</v>
      </c>
      <c r="H28" s="21" t="str">
        <f>REPLACE(Table4[[#This Row],[Odds]], 1, 1, "")</f>
        <v>800</v>
      </c>
      <c r="I28" s="24">
        <f>(100/(Table4[[#This Row],[Column2]]+100))</f>
        <v>0.1111111111111111</v>
      </c>
      <c r="J28" s="12">
        <f>RIGHT(Table4[[#This Row],[Odds]], LEN(Table4[[#This Row],[Odds]]) - 1)/100</f>
        <v>8</v>
      </c>
      <c r="K28" s="11">
        <v>9</v>
      </c>
      <c r="L28" s="10" t="s">
        <v>341</v>
      </c>
      <c r="M28" s="10" t="s">
        <v>385</v>
      </c>
      <c r="N28" s="25"/>
      <c r="O28" s="10">
        <f>COUNTIFS(Table4[Player], Table4[[#This Row],[Player]], Table4[Result], "W")</f>
        <v>1</v>
      </c>
      <c r="P28" s="10">
        <f>COUNTIF(Table4[Player], Table4[[#This Row],[Player]])</f>
        <v>8</v>
      </c>
      <c r="Q28" s="11">
        <f>SUMIF(Table4[Player], Table4[[#This Row],[Player]], Table4[Wager])</f>
        <v>8</v>
      </c>
      <c r="R28" s="11">
        <f>SUMIF(Table4[Player], Table4[[#This Row],[Player]], Table4[Return])</f>
        <v>9</v>
      </c>
      <c r="S28" s="6">
        <f>Table4[[#This Row],[Returned]]-Table4[[#This Row],[Wagered]]</f>
        <v>1</v>
      </c>
      <c r="T28" s="19">
        <f>AVERAGEIFS(Table4[OddsMult], Table4[Player], Table4[[#This Row],[Player]])</f>
        <v>14.012499999999999</v>
      </c>
      <c r="U28" s="6">
        <f>SUMIF(Table4[PlayerDetail], Table4[[#This Row],[PlayerDetail]], Table4[Wager])</f>
        <v>6</v>
      </c>
      <c r="V28" s="6">
        <f>SUMIF(Table4[PlayerDetail], Table4[[#This Row],[PlayerDetail]], Table4[Return])</f>
        <v>9</v>
      </c>
      <c r="W28" s="26">
        <f>Table4[[#This Row],[Return Detail]]-Table4[[#This Row],[Wager Detail]]</f>
        <v>3</v>
      </c>
      <c r="X28" s="18">
        <f>AVERAGEIFS(Table4[OddsMult], Table4[PlayerDetail], Table4[[#This Row],[PlayerDetail]])</f>
        <v>6.3500000000000005</v>
      </c>
    </row>
    <row r="29" spans="1:25" x14ac:dyDescent="0.25">
      <c r="A29" s="5">
        <v>45627</v>
      </c>
      <c r="B29" t="s">
        <v>99</v>
      </c>
      <c r="D29" t="str">
        <f>_xlfn.CONCAT(Table4[[#This Row],[Player]], Table4[[#This Row],[Detail]])</f>
        <v>P.J. Washington</v>
      </c>
      <c r="E29" t="s">
        <v>390</v>
      </c>
      <c r="F29" s="6">
        <v>1</v>
      </c>
      <c r="G29" s="7" t="s">
        <v>339</v>
      </c>
      <c r="H29" s="20" t="str">
        <f>REPLACE(Table4[[#This Row],[Odds]], 1, 1, "")</f>
        <v>1000</v>
      </c>
      <c r="I29" s="23">
        <f>(100/(Table4[[#This Row],[Column2]]+100))</f>
        <v>9.0909090909090912E-2</v>
      </c>
      <c r="J29" s="7">
        <f>RIGHT(Table4[[#This Row],[Odds]], LEN(Table4[[#This Row],[Odds]]) - 1)/100</f>
        <v>10</v>
      </c>
      <c r="K29" s="6">
        <v>0</v>
      </c>
      <c r="L29" t="s">
        <v>334</v>
      </c>
      <c r="M29" t="s">
        <v>385</v>
      </c>
      <c r="O29">
        <f>COUNTIFS(Table4[Player], Table4[[#This Row],[Player]], Table4[Result], "W")</f>
        <v>0</v>
      </c>
      <c r="P29">
        <f>COUNTIF(Table4[Player], Table4[[#This Row],[Player]])</f>
        <v>2</v>
      </c>
      <c r="Q29" s="6">
        <f>SUMIF(Table4[Player], Table4[[#This Row],[Player]], Table4[Wager])</f>
        <v>2</v>
      </c>
      <c r="R29" s="6">
        <f>SUMIF(Table4[Player], Table4[[#This Row],[Player]], Table4[Return])</f>
        <v>0</v>
      </c>
      <c r="S29" s="6">
        <f>Table4[[#This Row],[Returned]]-Table4[[#This Row],[Wagered]]</f>
        <v>-2</v>
      </c>
      <c r="T29" s="19">
        <f>AVERAGEIFS(Table4[OddsMult], Table4[Player], Table4[[#This Row],[Player]])</f>
        <v>10</v>
      </c>
      <c r="U29" s="6">
        <f>SUMIF(Table4[PlayerDetail], Table4[[#This Row],[PlayerDetail]], Table4[Wager])</f>
        <v>2</v>
      </c>
      <c r="V29" s="6">
        <f>SUMIF(Table4[PlayerDetail], Table4[[#This Row],[PlayerDetail]], Table4[Return])</f>
        <v>0</v>
      </c>
      <c r="W29" s="26">
        <f>Table4[[#This Row],[Return Detail]]-Table4[[#This Row],[Wager Detail]]</f>
        <v>-2</v>
      </c>
      <c r="X29" s="18">
        <f>AVERAGEIFS(Table4[OddsMult], Table4[PlayerDetail], Table4[[#This Row],[PlayerDetail]])</f>
        <v>10</v>
      </c>
    </row>
    <row r="30" spans="1:25" x14ac:dyDescent="0.25">
      <c r="A30" s="5">
        <v>45627</v>
      </c>
      <c r="B30" s="5" t="s">
        <v>86</v>
      </c>
      <c r="D30" t="str">
        <f>_xlfn.CONCAT(Table4[[#This Row],[Player]], Table4[[#This Row],[Detail]])</f>
        <v>Ivica Zubac</v>
      </c>
      <c r="E30" t="s">
        <v>46</v>
      </c>
      <c r="F30" s="6">
        <v>1</v>
      </c>
      <c r="G30" s="7" t="s">
        <v>391</v>
      </c>
      <c r="H30" s="20" t="str">
        <f>REPLACE(Table4[[#This Row],[Odds]], 1, 1, "")</f>
        <v>650</v>
      </c>
      <c r="I30" s="23">
        <f>(100/(Table4[[#This Row],[Column2]]+100))</f>
        <v>0.13333333333333333</v>
      </c>
      <c r="J30" s="7">
        <f>RIGHT(Table4[[#This Row],[Odds]], LEN(Table4[[#This Row],[Odds]]) - 1)/100</f>
        <v>6.5</v>
      </c>
      <c r="K30" s="6">
        <v>0</v>
      </c>
      <c r="L30" t="s">
        <v>334</v>
      </c>
      <c r="M30" t="s">
        <v>385</v>
      </c>
      <c r="O30">
        <f>COUNTIFS(Table4[Player], Table4[[#This Row],[Player]], Table4[Result], "W")</f>
        <v>0</v>
      </c>
      <c r="P30">
        <f>COUNTIF(Table4[Player], Table4[[#This Row],[Player]])</f>
        <v>2</v>
      </c>
      <c r="Q30" s="6">
        <f>SUMIF(Table4[Player], Table4[[#This Row],[Player]], Table4[Wager])</f>
        <v>2</v>
      </c>
      <c r="R30" s="6">
        <f>SUMIF(Table4[Player], Table4[[#This Row],[Player]], Table4[Return])</f>
        <v>0</v>
      </c>
      <c r="S30" s="6">
        <f>Table4[[#This Row],[Returned]]-Table4[[#This Row],[Wagered]]</f>
        <v>-2</v>
      </c>
      <c r="T30" s="19">
        <f>AVERAGEIFS(Table4[OddsMult], Table4[Player], Table4[[#This Row],[Player]])</f>
        <v>6.25</v>
      </c>
      <c r="U30" s="6">
        <f>SUMIF(Table4[PlayerDetail], Table4[[#This Row],[PlayerDetail]], Table4[Wager])</f>
        <v>2</v>
      </c>
      <c r="V30" s="6">
        <f>SUMIF(Table4[PlayerDetail], Table4[[#This Row],[PlayerDetail]], Table4[Return])</f>
        <v>0</v>
      </c>
      <c r="W30" s="26">
        <f>Table4[[#This Row],[Return Detail]]-Table4[[#This Row],[Wager Detail]]</f>
        <v>-2</v>
      </c>
      <c r="X30" s="18">
        <f>AVERAGEIFS(Table4[OddsMult], Table4[PlayerDetail], Table4[[#This Row],[PlayerDetail]])</f>
        <v>6.25</v>
      </c>
    </row>
    <row r="31" spans="1:25" x14ac:dyDescent="0.25">
      <c r="A31" s="5">
        <v>45627</v>
      </c>
      <c r="B31" t="s">
        <v>23</v>
      </c>
      <c r="D31" t="str">
        <f>_xlfn.CONCAT(Table4[[#This Row],[Player]], Table4[[#This Row],[Detail]])</f>
        <v>Evan Mobley</v>
      </c>
      <c r="E31" t="s">
        <v>25</v>
      </c>
      <c r="F31" s="6">
        <v>1</v>
      </c>
      <c r="G31" s="7" t="s">
        <v>391</v>
      </c>
      <c r="H31" s="20" t="str">
        <f>REPLACE(Table4[[#This Row],[Odds]], 1, 1, "")</f>
        <v>650</v>
      </c>
      <c r="I31" s="23">
        <f>(100/(Table4[[#This Row],[Column2]]+100))</f>
        <v>0.13333333333333333</v>
      </c>
      <c r="J31" s="7">
        <f>RIGHT(Table4[[#This Row],[Odds]], LEN(Table4[[#This Row],[Odds]]) - 1)/100</f>
        <v>6.5</v>
      </c>
      <c r="K31" s="6">
        <v>0</v>
      </c>
      <c r="L31" t="s">
        <v>334</v>
      </c>
      <c r="M31" t="s">
        <v>392</v>
      </c>
      <c r="O31">
        <f>COUNTIFS(Table4[Player], Table4[[#This Row],[Player]], Table4[Result], "W")</f>
        <v>2</v>
      </c>
      <c r="P31">
        <f>COUNTIF(Table4[Player], Table4[[#This Row],[Player]])</f>
        <v>6</v>
      </c>
      <c r="Q31" s="6">
        <f>SUMIF(Table4[Player], Table4[[#This Row],[Player]], Table4[Wager])</f>
        <v>6</v>
      </c>
      <c r="R31" s="6">
        <f>SUMIF(Table4[Player], Table4[[#This Row],[Player]], Table4[Return])</f>
        <v>14</v>
      </c>
      <c r="S31" s="6">
        <f>Table4[[#This Row],[Returned]]-Table4[[#This Row],[Wagered]]</f>
        <v>8</v>
      </c>
      <c r="T31" s="19">
        <f>AVERAGEIFS(Table4[OddsMult], Table4[Player], Table4[[#This Row],[Player]])</f>
        <v>5.833333333333333</v>
      </c>
      <c r="U31" s="6">
        <f>SUMIF(Table4[PlayerDetail], Table4[[#This Row],[PlayerDetail]], Table4[Wager])</f>
        <v>5</v>
      </c>
      <c r="V31" s="6">
        <f>SUMIF(Table4[PlayerDetail], Table4[[#This Row],[PlayerDetail]], Table4[Return])</f>
        <v>7</v>
      </c>
      <c r="W31" s="26">
        <f>Table4[[#This Row],[Return Detail]]-Table4[[#This Row],[Wager Detail]]</f>
        <v>2</v>
      </c>
      <c r="X31" s="18">
        <f>AVERAGEIFS(Table4[OddsMult], Table4[PlayerDetail], Table4[[#This Row],[PlayerDetail]])</f>
        <v>5.8</v>
      </c>
    </row>
    <row r="32" spans="1:25" x14ac:dyDescent="0.25">
      <c r="A32" s="5">
        <v>45627</v>
      </c>
      <c r="B32" t="s">
        <v>30</v>
      </c>
      <c r="C32" t="s">
        <v>393</v>
      </c>
      <c r="D32" t="str">
        <f>_xlfn.CONCAT(Table4[[#This Row],[Player]], Table4[[#This Row],[Detail]])</f>
        <v>Alperen Sengun2pt</v>
      </c>
      <c r="E32" t="s">
        <v>134</v>
      </c>
      <c r="F32" s="6">
        <v>1</v>
      </c>
      <c r="G32" s="7" t="s">
        <v>388</v>
      </c>
      <c r="H32" s="20" t="str">
        <f>REPLACE(Table4[[#This Row],[Odds]], 1, 1, "")</f>
        <v>700</v>
      </c>
      <c r="I32" s="23">
        <f>(100/(Table4[[#This Row],[Column2]]+100))</f>
        <v>0.125</v>
      </c>
      <c r="J32" s="7">
        <f>RIGHT(Table4[[#This Row],[Odds]], LEN(Table4[[#This Row],[Odds]]) - 1)/100</f>
        <v>7</v>
      </c>
      <c r="K32" s="6">
        <v>0</v>
      </c>
      <c r="L32" t="s">
        <v>334</v>
      </c>
      <c r="M32" t="s">
        <v>392</v>
      </c>
      <c r="O32">
        <f>COUNTIFS(Table4[Player], Table4[[#This Row],[Player]], Table4[Result], "W")</f>
        <v>3</v>
      </c>
      <c r="P32">
        <f>COUNTIF(Table4[Player], Table4[[#This Row],[Player]])</f>
        <v>8</v>
      </c>
      <c r="Q32" s="6">
        <f>SUMIF(Table4[Player], Table4[[#This Row],[Player]], Table4[Wager])</f>
        <v>8</v>
      </c>
      <c r="R32" s="6">
        <f>SUMIF(Table4[Player], Table4[[#This Row],[Player]], Table4[Return])</f>
        <v>20.5</v>
      </c>
      <c r="S32" s="6">
        <f>Table4[[#This Row],[Returned]]-Table4[[#This Row],[Wagered]]</f>
        <v>12.5</v>
      </c>
      <c r="T32" s="19">
        <f>AVERAGEIFS(Table4[OddsMult], Table4[Player], Table4[[#This Row],[Player]])</f>
        <v>5.625</v>
      </c>
      <c r="U32" s="6">
        <f>SUMIF(Table4[PlayerDetail], Table4[[#This Row],[PlayerDetail]], Table4[Wager])</f>
        <v>1</v>
      </c>
      <c r="V32" s="6">
        <f>SUMIF(Table4[PlayerDetail], Table4[[#This Row],[PlayerDetail]], Table4[Return])</f>
        <v>0</v>
      </c>
      <c r="W32" s="26">
        <f>Table4[[#This Row],[Return Detail]]-Table4[[#This Row],[Wager Detail]]</f>
        <v>-1</v>
      </c>
      <c r="X32" s="18">
        <f>AVERAGEIFS(Table4[OddsMult], Table4[PlayerDetail], Table4[[#This Row],[PlayerDetail]])</f>
        <v>7</v>
      </c>
    </row>
    <row r="33" spans="1:25" x14ac:dyDescent="0.25">
      <c r="A33" s="5">
        <v>45627</v>
      </c>
      <c r="B33" t="s">
        <v>56</v>
      </c>
      <c r="C33" t="s">
        <v>333</v>
      </c>
      <c r="D33" t="str">
        <f>_xlfn.CONCAT(Table4[[#This Row],[Player]], Table4[[#This Row],[Detail]])</f>
        <v>Rui Hachimura3pt</v>
      </c>
      <c r="E33" t="s">
        <v>110</v>
      </c>
      <c r="F33" s="6">
        <v>1</v>
      </c>
      <c r="G33" s="7" t="s">
        <v>394</v>
      </c>
      <c r="H33" s="20" t="str">
        <f>REPLACE(Table4[[#This Row],[Odds]], 1, 1, "")</f>
        <v>3500</v>
      </c>
      <c r="I33" s="23">
        <f>(100/(Table4[[#This Row],[Column2]]+100))</f>
        <v>2.7777777777777776E-2</v>
      </c>
      <c r="J33" s="7">
        <f>RIGHT(Table4[[#This Row],[Odds]], LEN(Table4[[#This Row],[Odds]]) - 1)/100</f>
        <v>35</v>
      </c>
      <c r="K33" s="6">
        <v>0</v>
      </c>
      <c r="L33" t="s">
        <v>334</v>
      </c>
      <c r="M33" t="s">
        <v>392</v>
      </c>
      <c r="O33">
        <f>COUNTIFS(Table4[Player], Table4[[#This Row],[Player]], Table4[Result], "W")</f>
        <v>0</v>
      </c>
      <c r="P33">
        <f>COUNTIF(Table4[Player], Table4[[#This Row],[Player]])</f>
        <v>7</v>
      </c>
      <c r="Q33" s="6">
        <f>SUMIF(Table4[Player], Table4[[#This Row],[Player]], Table4[Wager])</f>
        <v>11</v>
      </c>
      <c r="R33" s="6">
        <f>SUMIF(Table4[Player], Table4[[#This Row],[Player]], Table4[Return])</f>
        <v>0</v>
      </c>
      <c r="S33" s="6">
        <f>Table4[[#This Row],[Returned]]-Table4[[#This Row],[Wagered]]</f>
        <v>-11</v>
      </c>
      <c r="T33" s="19">
        <f>AVERAGEIFS(Table4[OddsMult], Table4[Player], Table4[[#This Row],[Player]])</f>
        <v>32</v>
      </c>
      <c r="U33" s="6">
        <f>SUMIF(Table4[PlayerDetail], Table4[[#This Row],[PlayerDetail]], Table4[Wager])</f>
        <v>11</v>
      </c>
      <c r="V33" s="6">
        <f>SUMIF(Table4[PlayerDetail], Table4[[#This Row],[PlayerDetail]], Table4[Return])</f>
        <v>0</v>
      </c>
      <c r="W33" s="26">
        <f>Table4[[#This Row],[Return Detail]]-Table4[[#This Row],[Wager Detail]]</f>
        <v>-11</v>
      </c>
      <c r="X33" s="18">
        <f>AVERAGEIFS(Table4[OddsMult], Table4[PlayerDetail], Table4[[#This Row],[PlayerDetail]])</f>
        <v>32</v>
      </c>
    </row>
    <row r="34" spans="1:25" x14ac:dyDescent="0.25">
      <c r="A34" s="5">
        <v>45627</v>
      </c>
      <c r="B34" t="s">
        <v>36</v>
      </c>
      <c r="C34" t="s">
        <v>333</v>
      </c>
      <c r="D34" t="str">
        <f>_xlfn.CONCAT(Table4[[#This Row],[Player]], Table4[[#This Row],[Detail]])</f>
        <v>Anfernee Simons3pt</v>
      </c>
      <c r="E34" t="s">
        <v>97</v>
      </c>
      <c r="F34" s="6">
        <v>1</v>
      </c>
      <c r="G34" s="7" t="s">
        <v>346</v>
      </c>
      <c r="H34" s="20" t="str">
        <f>REPLACE(Table4[[#This Row],[Odds]], 1, 1, "")</f>
        <v>1700</v>
      </c>
      <c r="I34" s="23">
        <f>(100/(Table4[[#This Row],[Column2]]+100))</f>
        <v>5.5555555555555552E-2</v>
      </c>
      <c r="J34" s="7">
        <f>RIGHT(Table4[[#This Row],[Odds]], LEN(Table4[[#This Row],[Odds]]) - 1)/100</f>
        <v>17</v>
      </c>
      <c r="K34" s="6">
        <v>0</v>
      </c>
      <c r="L34" t="s">
        <v>334</v>
      </c>
      <c r="M34" t="s">
        <v>392</v>
      </c>
      <c r="O34">
        <f>COUNTIFS(Table4[Player], Table4[[#This Row],[Player]], Table4[Result], "W")</f>
        <v>0</v>
      </c>
      <c r="P34">
        <f>COUNTIF(Table4[Player], Table4[[#This Row],[Player]])</f>
        <v>1</v>
      </c>
      <c r="Q34" s="6">
        <f>SUMIF(Table4[Player], Table4[[#This Row],[Player]], Table4[Wager])</f>
        <v>1</v>
      </c>
      <c r="R34" s="6">
        <f>SUMIF(Table4[Player], Table4[[#This Row],[Player]], Table4[Return])</f>
        <v>0</v>
      </c>
      <c r="S34" s="6">
        <f>Table4[[#This Row],[Returned]]-Table4[[#This Row],[Wagered]]</f>
        <v>-1</v>
      </c>
      <c r="T34" s="19">
        <f>AVERAGEIFS(Table4[OddsMult], Table4[Player], Table4[[#This Row],[Player]])</f>
        <v>17</v>
      </c>
      <c r="U34" s="6">
        <f>SUMIF(Table4[PlayerDetail], Table4[[#This Row],[PlayerDetail]], Table4[Wager])</f>
        <v>1</v>
      </c>
      <c r="V34" s="6">
        <f>SUMIF(Table4[PlayerDetail], Table4[[#This Row],[PlayerDetail]], Table4[Return])</f>
        <v>0</v>
      </c>
      <c r="W34" s="26">
        <f>Table4[[#This Row],[Return Detail]]-Table4[[#This Row],[Wager Detail]]</f>
        <v>-1</v>
      </c>
      <c r="X34" s="18">
        <f>AVERAGEIFS(Table4[OddsMult], Table4[PlayerDetail], Table4[[#This Row],[PlayerDetail]])</f>
        <v>17</v>
      </c>
    </row>
    <row r="35" spans="1:25" x14ac:dyDescent="0.25">
      <c r="A35" s="5">
        <v>45627</v>
      </c>
      <c r="B35" t="s">
        <v>47</v>
      </c>
      <c r="C35" t="s">
        <v>333</v>
      </c>
      <c r="D35" t="str">
        <f>_xlfn.CONCAT(Table4[[#This Row],[Player]], Table4[[#This Row],[Detail]])</f>
        <v>Jamal Murray3pt</v>
      </c>
      <c r="E35" t="s">
        <v>59</v>
      </c>
      <c r="F35" s="6">
        <v>1</v>
      </c>
      <c r="G35" s="7" t="s">
        <v>395</v>
      </c>
      <c r="H35" s="20" t="str">
        <f>REPLACE(Table4[[#This Row],[Odds]], 1, 1, "")</f>
        <v>2200</v>
      </c>
      <c r="I35" s="23">
        <f>(100/(Table4[[#This Row],[Column2]]+100))</f>
        <v>4.3478260869565216E-2</v>
      </c>
      <c r="J35" s="7">
        <f>RIGHT(Table4[[#This Row],[Odds]], LEN(Table4[[#This Row],[Odds]]) - 1)/100</f>
        <v>22</v>
      </c>
      <c r="K35" s="6">
        <v>0</v>
      </c>
      <c r="L35" t="s">
        <v>334</v>
      </c>
      <c r="M35" t="s">
        <v>392</v>
      </c>
      <c r="O35">
        <f>COUNTIFS(Table4[Player], Table4[[#This Row],[Player]], Table4[Result], "W")</f>
        <v>0</v>
      </c>
      <c r="P35">
        <f>COUNTIF(Table4[Player], Table4[[#This Row],[Player]])</f>
        <v>3</v>
      </c>
      <c r="Q35" s="6">
        <f>SUMIF(Table4[Player], Table4[[#This Row],[Player]], Table4[Wager])</f>
        <v>3</v>
      </c>
      <c r="R35" s="6">
        <f>SUMIF(Table4[Player], Table4[[#This Row],[Player]], Table4[Return])</f>
        <v>0</v>
      </c>
      <c r="S35" s="6">
        <f>Table4[[#This Row],[Returned]]-Table4[[#This Row],[Wagered]]</f>
        <v>-3</v>
      </c>
      <c r="T35" s="19">
        <f>AVERAGEIFS(Table4[OddsMult], Table4[Player], Table4[[#This Row],[Player]])</f>
        <v>19.666666666666668</v>
      </c>
      <c r="U35" s="6">
        <f>SUMIF(Table4[PlayerDetail], Table4[[#This Row],[PlayerDetail]], Table4[Wager])</f>
        <v>2</v>
      </c>
      <c r="V35" s="6">
        <f>SUMIF(Table4[PlayerDetail], Table4[[#This Row],[PlayerDetail]], Table4[Return])</f>
        <v>0</v>
      </c>
      <c r="W35" s="26">
        <f>Table4[[#This Row],[Return Detail]]-Table4[[#This Row],[Wager Detail]]</f>
        <v>-2</v>
      </c>
      <c r="X35" s="18">
        <f>AVERAGEIFS(Table4[OddsMult], Table4[PlayerDetail], Table4[[#This Row],[PlayerDetail]])</f>
        <v>26.5</v>
      </c>
    </row>
    <row r="36" spans="1:25" x14ac:dyDescent="0.25">
      <c r="A36" s="5">
        <v>45628</v>
      </c>
      <c r="B36" t="s">
        <v>16</v>
      </c>
      <c r="C36" t="s">
        <v>333</v>
      </c>
      <c r="D36" t="str">
        <f>_xlfn.CONCAT(Table4[[#This Row],[Player]], Table4[[#This Row],[Detail]])</f>
        <v>Zaccharie Risacher3pt</v>
      </c>
      <c r="E36" t="s">
        <v>49</v>
      </c>
      <c r="F36" s="6">
        <v>2</v>
      </c>
      <c r="G36" s="7" t="s">
        <v>373</v>
      </c>
      <c r="H36" s="20" t="str">
        <f>REPLACE(Table4[[#This Row],[Odds]], 1, 1, "")</f>
        <v>2500</v>
      </c>
      <c r="I36" s="23">
        <f>(100/(Table4[[#This Row],[Column2]]+100))</f>
        <v>3.8461538461538464E-2</v>
      </c>
      <c r="J36" s="7">
        <f>RIGHT(Table4[[#This Row],[Odds]], LEN(Table4[[#This Row],[Odds]]) - 1)/100</f>
        <v>25</v>
      </c>
      <c r="K36" s="6">
        <v>0</v>
      </c>
      <c r="L36" t="s">
        <v>334</v>
      </c>
      <c r="M36" t="s">
        <v>392</v>
      </c>
      <c r="O36">
        <f>COUNTIFS(Table4[Player], Table4[[#This Row],[Player]], Table4[Result], "W")</f>
        <v>0</v>
      </c>
      <c r="P36">
        <f>COUNTIF(Table4[Player], Table4[[#This Row],[Player]])</f>
        <v>8</v>
      </c>
      <c r="Q36" s="6">
        <f>SUMIF(Table4[Player], Table4[[#This Row],[Player]], Table4[Wager])</f>
        <v>9</v>
      </c>
      <c r="R36" s="6">
        <f>SUMIF(Table4[Player], Table4[[#This Row],[Player]], Table4[Return])</f>
        <v>0</v>
      </c>
      <c r="S36" s="6">
        <f>Table4[[#This Row],[Returned]]-Table4[[#This Row],[Wagered]]</f>
        <v>-9</v>
      </c>
      <c r="T36" s="19">
        <f>AVERAGEIFS(Table4[OddsMult], Table4[Player], Table4[[#This Row],[Player]])</f>
        <v>26.875</v>
      </c>
      <c r="U36" s="6">
        <f>SUMIF(Table4[PlayerDetail], Table4[[#This Row],[PlayerDetail]], Table4[Wager])</f>
        <v>8</v>
      </c>
      <c r="V36" s="6">
        <f>SUMIF(Table4[PlayerDetail], Table4[[#This Row],[PlayerDetail]], Table4[Return])</f>
        <v>0</v>
      </c>
      <c r="W36" s="26">
        <f>Table4[[#This Row],[Return Detail]]-Table4[[#This Row],[Wager Detail]]</f>
        <v>-8</v>
      </c>
      <c r="X36" s="18">
        <f>AVERAGEIFS(Table4[OddsMult], Table4[PlayerDetail], Table4[[#This Row],[PlayerDetail]])</f>
        <v>26.428571428571427</v>
      </c>
    </row>
    <row r="37" spans="1:25" x14ac:dyDescent="0.25">
      <c r="A37" s="5">
        <v>45628</v>
      </c>
      <c r="B37" t="s">
        <v>57</v>
      </c>
      <c r="C37" t="s">
        <v>83</v>
      </c>
      <c r="D37" t="str">
        <f>_xlfn.CONCAT(Table4[[#This Row],[Player]], Table4[[#This Row],[Detail]])</f>
        <v>Derrick WhiteFT</v>
      </c>
      <c r="E37" t="s">
        <v>70</v>
      </c>
      <c r="F37" s="6">
        <v>1</v>
      </c>
      <c r="G37" s="7" t="s">
        <v>396</v>
      </c>
      <c r="H37" s="20" t="str">
        <f>REPLACE(Table4[[#This Row],[Odds]], 1, 1, "")</f>
        <v>11000</v>
      </c>
      <c r="I37" s="23">
        <f>(100/(Table4[[#This Row],[Column2]]+100))</f>
        <v>9.0090090090090089E-3</v>
      </c>
      <c r="J37" s="7">
        <f>RIGHT(Table4[[#This Row],[Odds]], LEN(Table4[[#This Row],[Odds]]) - 1)/100</f>
        <v>110</v>
      </c>
      <c r="K37" s="6">
        <v>0</v>
      </c>
      <c r="L37" t="s">
        <v>334</v>
      </c>
      <c r="M37" t="s">
        <v>385</v>
      </c>
      <c r="O37">
        <f>COUNTIFS(Table4[Player], Table4[[#This Row],[Player]], Table4[Result], "W")</f>
        <v>0</v>
      </c>
      <c r="P37">
        <f>COUNTIF(Table4[Player], Table4[[#This Row],[Player]])</f>
        <v>1</v>
      </c>
      <c r="Q37" s="6">
        <f>SUMIF(Table4[Player], Table4[[#This Row],[Player]], Table4[Wager])</f>
        <v>1</v>
      </c>
      <c r="R37" s="6">
        <f>SUMIF(Table4[Player], Table4[[#This Row],[Player]], Table4[Return])</f>
        <v>0</v>
      </c>
      <c r="S37" s="6">
        <f>Table4[[#This Row],[Returned]]-Table4[[#This Row],[Wagered]]</f>
        <v>-1</v>
      </c>
      <c r="T37" s="19">
        <f>AVERAGEIFS(Table4[OddsMult], Table4[PlayerDetail], Table4[[#This Row],[PlayerDetail]])</f>
        <v>110</v>
      </c>
      <c r="U37" s="6">
        <f>SUMIF(Table4[PlayerDetail], Table4[[#This Row],[PlayerDetail]], Table4[Wager])</f>
        <v>1</v>
      </c>
      <c r="V37" s="6">
        <f>SUMIF(Table4[PlayerDetail], Table4[[#This Row],[PlayerDetail]], Table4[Return])</f>
        <v>0</v>
      </c>
      <c r="W37" s="26">
        <f>Table4[[#This Row],[Return Detail]]-Table4[[#This Row],[Wager Detail]]</f>
        <v>-1</v>
      </c>
      <c r="X37" s="18">
        <f>AVERAGEIFS(Table4[OddsMult], Table4[PlayerDetail], Table4[[#This Row],[PlayerDetail]])</f>
        <v>110</v>
      </c>
      <c r="Y37" t="s">
        <v>397</v>
      </c>
    </row>
    <row r="38" spans="1:25" x14ac:dyDescent="0.25">
      <c r="A38" s="5">
        <v>45628</v>
      </c>
      <c r="B38" t="s">
        <v>56</v>
      </c>
      <c r="C38" t="s">
        <v>333</v>
      </c>
      <c r="D38" t="str">
        <f>_xlfn.CONCAT(Table4[[#This Row],[Player]], Table4[[#This Row],[Detail]])</f>
        <v>Rui Hachimura3pt</v>
      </c>
      <c r="E38" t="s">
        <v>349</v>
      </c>
      <c r="F38" s="6">
        <v>1</v>
      </c>
      <c r="G38" s="7" t="s">
        <v>373</v>
      </c>
      <c r="H38" s="20" t="str">
        <f>REPLACE(Table4[[#This Row],[Odds]], 1, 1, "")</f>
        <v>2500</v>
      </c>
      <c r="I38" s="23">
        <f>(100/(Table4[[#This Row],[Column2]]+100))</f>
        <v>3.8461538461538464E-2</v>
      </c>
      <c r="J38" s="7">
        <f>RIGHT(Table4[[#This Row],[Odds]], LEN(Table4[[#This Row],[Odds]]) - 1)/100</f>
        <v>25</v>
      </c>
      <c r="K38" s="6">
        <v>0</v>
      </c>
      <c r="L38" t="s">
        <v>334</v>
      </c>
      <c r="M38" t="s">
        <v>392</v>
      </c>
      <c r="O38">
        <f>COUNTIFS(Table4[Player], Table4[[#This Row],[Player]], Table4[Result], "W")</f>
        <v>0</v>
      </c>
      <c r="P38">
        <f>COUNTIF(Table4[Player], Table4[[#This Row],[Player]])</f>
        <v>7</v>
      </c>
      <c r="Q38" s="6">
        <f>SUMIF(Table4[Player], Table4[[#This Row],[Player]], Table4[Wager])</f>
        <v>11</v>
      </c>
      <c r="R38" s="6">
        <f>SUMIF(Table4[Player], Table4[[#This Row],[Player]], Table4[Return])</f>
        <v>0</v>
      </c>
      <c r="S38" s="6">
        <f>Table4[[#This Row],[Returned]]-Table4[[#This Row],[Wagered]]</f>
        <v>-11</v>
      </c>
      <c r="T38" s="19">
        <f>AVERAGEIFS(Table4[OddsMult], Table4[Player], Table4[[#This Row],[Player]])</f>
        <v>32</v>
      </c>
      <c r="U38" s="6">
        <f>SUMIF(Table4[PlayerDetail], Table4[[#This Row],[PlayerDetail]], Table4[Wager])</f>
        <v>11</v>
      </c>
      <c r="V38" s="6">
        <f>SUMIF(Table4[PlayerDetail], Table4[[#This Row],[PlayerDetail]], Table4[Return])</f>
        <v>0</v>
      </c>
      <c r="W38" s="26">
        <f>Table4[[#This Row],[Return Detail]]-Table4[[#This Row],[Wager Detail]]</f>
        <v>-11</v>
      </c>
      <c r="X38" s="18">
        <f>AVERAGEIFS(Table4[OddsMult], Table4[PlayerDetail], Table4[[#This Row],[PlayerDetail]])</f>
        <v>32</v>
      </c>
      <c r="Y38" t="s">
        <v>398</v>
      </c>
    </row>
    <row r="39" spans="1:25" x14ac:dyDescent="0.25">
      <c r="A39" s="5">
        <v>45628</v>
      </c>
      <c r="B39" t="s">
        <v>64</v>
      </c>
      <c r="D39" t="str">
        <f>_xlfn.CONCAT(Table4[[#This Row],[Player]], Table4[[#This Row],[Detail]])</f>
        <v>Josh Giddey</v>
      </c>
      <c r="E39" t="s">
        <v>100</v>
      </c>
      <c r="F39" s="6">
        <v>0.5</v>
      </c>
      <c r="G39" s="7" t="s">
        <v>399</v>
      </c>
      <c r="H39" s="20" t="str">
        <f>REPLACE(Table4[[#This Row],[Odds]], 1, 1, "")</f>
        <v>1442</v>
      </c>
      <c r="I39" s="23">
        <f>(100/(Table4[[#This Row],[Column2]]+100))</f>
        <v>6.4850843060959798E-2</v>
      </c>
      <c r="J39" s="7">
        <f>RIGHT(Table4[[#This Row],[Odds]], LEN(Table4[[#This Row],[Odds]]) - 1)/100</f>
        <v>14.42</v>
      </c>
      <c r="K39" s="6">
        <v>0</v>
      </c>
      <c r="L39" t="s">
        <v>334</v>
      </c>
      <c r="M39" t="s">
        <v>392</v>
      </c>
      <c r="O39">
        <f>COUNTIFS(Table4[Player], Table4[[#This Row],[Player]], Table4[Result], "W")</f>
        <v>0</v>
      </c>
      <c r="P39">
        <f>COUNTIF(Table4[Player], Table4[[#This Row],[Player]])</f>
        <v>6</v>
      </c>
      <c r="Q39" s="6">
        <f>SUMIF(Table4[Player], Table4[[#This Row],[Player]], Table4[Wager])</f>
        <v>5.5</v>
      </c>
      <c r="R39" s="6">
        <f>SUMIF(Table4[Player], Table4[[#This Row],[Player]], Table4[Return])</f>
        <v>0</v>
      </c>
      <c r="S39" s="6">
        <f>Table4[[#This Row],[Returned]]-Table4[[#This Row],[Wagered]]</f>
        <v>-5.5</v>
      </c>
      <c r="T39" s="19">
        <f>AVERAGEIFS(Table4[OddsMult], Table4[Player], Table4[[#This Row],[Player]])</f>
        <v>11.82</v>
      </c>
      <c r="U39" s="6">
        <f>SUMIF(Table4[PlayerDetail], Table4[[#This Row],[PlayerDetail]], Table4[Wager])</f>
        <v>4.5</v>
      </c>
      <c r="V39" s="6">
        <f>SUMIF(Table4[PlayerDetail], Table4[[#This Row],[PlayerDetail]], Table4[Return])</f>
        <v>0</v>
      </c>
      <c r="W39" s="26">
        <f>Table4[[#This Row],[Return Detail]]-Table4[[#This Row],[Wager Detail]]</f>
        <v>-4.5</v>
      </c>
      <c r="X39" s="18">
        <f>AVERAGEIFS(Table4[OddsMult], Table4[PlayerDetail], Table4[[#This Row],[PlayerDetail]])</f>
        <v>11.184000000000001</v>
      </c>
      <c r="Y39" t="s">
        <v>400</v>
      </c>
    </row>
    <row r="40" spans="1:25" x14ac:dyDescent="0.25">
      <c r="A40" s="5">
        <v>45628</v>
      </c>
      <c r="B40" t="s">
        <v>402</v>
      </c>
      <c r="C40" t="s">
        <v>333</v>
      </c>
      <c r="D40" t="str">
        <f>_xlfn.CONCAT(Table4[[#This Row],[Player]], Table4[[#This Row],[Detail]])</f>
        <v>Dennis Schroder3pt</v>
      </c>
      <c r="E40" t="s">
        <v>63</v>
      </c>
      <c r="F40" s="6">
        <v>0.5</v>
      </c>
      <c r="G40" s="7" t="s">
        <v>401</v>
      </c>
      <c r="H40" s="20" t="str">
        <f>REPLACE(Table4[[#This Row],[Odds]], 1, 1, "")</f>
        <v>2722</v>
      </c>
      <c r="I40" s="23">
        <f>(100/(Table4[[#This Row],[Column2]]+100))</f>
        <v>3.543586109142452E-2</v>
      </c>
      <c r="J40" s="7">
        <f>RIGHT(Table4[[#This Row],[Odds]], LEN(Table4[[#This Row],[Odds]]) - 1)/100</f>
        <v>27.22</v>
      </c>
      <c r="K40" s="6">
        <v>0</v>
      </c>
      <c r="L40" t="s">
        <v>334</v>
      </c>
      <c r="M40" t="s">
        <v>392</v>
      </c>
      <c r="O40">
        <f>COUNTIFS(Table4[Player], Table4[[#This Row],[Player]], Table4[Result], "W")</f>
        <v>0</v>
      </c>
      <c r="P40">
        <f>COUNTIF(Table4[Player], Table4[[#This Row],[Player]])</f>
        <v>1</v>
      </c>
      <c r="Q40" s="6">
        <f>SUMIF(Table4[Player], Table4[[#This Row],[Player]], Table4[Wager])</f>
        <v>0.5</v>
      </c>
      <c r="R40" s="6">
        <f>SUMIF(Table4[Player], Table4[[#This Row],[Player]], Table4[Return])</f>
        <v>0</v>
      </c>
      <c r="S40" s="6">
        <f>Table4[[#This Row],[Returned]]-Table4[[#This Row],[Wagered]]</f>
        <v>-0.5</v>
      </c>
      <c r="T40" s="19">
        <f>AVERAGEIFS(Table4[OddsMult], Table4[Player], Table4[[#This Row],[Player]])</f>
        <v>27.22</v>
      </c>
      <c r="U40" s="6">
        <f>SUMIF(Table4[PlayerDetail], Table4[[#This Row],[PlayerDetail]], Table4[Wager])</f>
        <v>0.5</v>
      </c>
      <c r="V40" s="6">
        <f>SUMIF(Table4[PlayerDetail], Table4[[#This Row],[PlayerDetail]], Table4[Return])</f>
        <v>0</v>
      </c>
      <c r="W40" s="26">
        <f>Table4[[#This Row],[Return Detail]]-Table4[[#This Row],[Wager Detail]]</f>
        <v>-0.5</v>
      </c>
      <c r="X40" s="18">
        <f>AVERAGEIFS(Table4[OddsMult], Table4[PlayerDetail], Table4[[#This Row],[PlayerDetail]])</f>
        <v>27.22</v>
      </c>
      <c r="Y40" t="s">
        <v>403</v>
      </c>
    </row>
    <row r="41" spans="1:25" x14ac:dyDescent="0.25">
      <c r="A41" s="5">
        <v>45629</v>
      </c>
      <c r="B41" t="s">
        <v>54</v>
      </c>
      <c r="D41" t="str">
        <f>_xlfn.CONCAT(Table4[[#This Row],[Player]], Table4[[#This Row],[Detail]])</f>
        <v>Domantas Sabonis</v>
      </c>
      <c r="E41" t="s">
        <v>29</v>
      </c>
      <c r="F41" s="6">
        <v>1</v>
      </c>
      <c r="G41" s="7" t="s">
        <v>348</v>
      </c>
      <c r="H41" s="20" t="str">
        <f>REPLACE(Table4[[#This Row],[Odds]], 1, 1, "")</f>
        <v>500</v>
      </c>
      <c r="I41" s="23">
        <f>(100/(Table4[[#This Row],[Column2]]+100))</f>
        <v>0.16666666666666666</v>
      </c>
      <c r="J41" s="7">
        <f>RIGHT(Table4[[#This Row],[Odds]], LEN(Table4[[#This Row],[Odds]]) - 1)/100</f>
        <v>5</v>
      </c>
      <c r="K41" s="6">
        <v>0</v>
      </c>
      <c r="L41" t="s">
        <v>334</v>
      </c>
      <c r="M41" t="s">
        <v>385</v>
      </c>
      <c r="N41" s="3">
        <v>0.22070000000000001</v>
      </c>
      <c r="O41">
        <f>COUNTIFS(Table4[Player], Table4[[#This Row],[Player]], Table4[Result], "W")</f>
        <v>1</v>
      </c>
      <c r="P41">
        <f>COUNTIF(Table4[Player], Table4[[#This Row],[Player]])</f>
        <v>8</v>
      </c>
      <c r="Q41" s="6">
        <f>SUMIF(Table4[Player], Table4[[#This Row],[Player]], Table4[Wager])</f>
        <v>8</v>
      </c>
      <c r="R41" s="6">
        <f>SUMIF(Table4[Player], Table4[[#This Row],[Player]], Table4[Return])</f>
        <v>9</v>
      </c>
      <c r="S41" s="6">
        <f>Table4[[#This Row],[Returned]]-Table4[[#This Row],[Wagered]]</f>
        <v>1</v>
      </c>
      <c r="T41" s="19">
        <f>AVERAGEIFS(Table4[OddsMult], Table4[Player], Table4[[#This Row],[Player]])</f>
        <v>14.012499999999999</v>
      </c>
      <c r="U41" s="6">
        <f>SUMIF(Table4[PlayerDetail], Table4[[#This Row],[PlayerDetail]], Table4[Wager])</f>
        <v>6</v>
      </c>
      <c r="V41" s="6">
        <f>SUMIF(Table4[PlayerDetail], Table4[[#This Row],[PlayerDetail]], Table4[Return])</f>
        <v>9</v>
      </c>
      <c r="W41" s="26">
        <f>Table4[[#This Row],[Return Detail]]-Table4[[#This Row],[Wager Detail]]</f>
        <v>3</v>
      </c>
      <c r="X41" s="18">
        <f>AVERAGEIFS(Table4[OddsMult], Table4[PlayerDetail], Table4[[#This Row],[PlayerDetail]])</f>
        <v>6.3500000000000005</v>
      </c>
      <c r="Y41" s="6"/>
    </row>
    <row r="42" spans="1:25" x14ac:dyDescent="0.25">
      <c r="A42" s="9">
        <v>45629</v>
      </c>
      <c r="B42" s="10" t="s">
        <v>30</v>
      </c>
      <c r="C42" s="10"/>
      <c r="D42" s="10" t="str">
        <f>_xlfn.CONCAT(Table4[[#This Row],[Player]], Table4[[#This Row],[Detail]])</f>
        <v>Alperen Sengun</v>
      </c>
      <c r="E42" s="10" t="s">
        <v>53</v>
      </c>
      <c r="F42" s="11">
        <v>1</v>
      </c>
      <c r="G42" s="12" t="s">
        <v>388</v>
      </c>
      <c r="H42" s="21" t="str">
        <f>REPLACE(Table4[[#This Row],[Odds]], 1, 1, "")</f>
        <v>700</v>
      </c>
      <c r="I42" s="24">
        <f>(100/(Table4[[#This Row],[Column2]]+100))</f>
        <v>0.125</v>
      </c>
      <c r="J42" s="12">
        <f>RIGHT(Table4[[#This Row],[Odds]], LEN(Table4[[#This Row],[Odds]]) - 1)/100</f>
        <v>7</v>
      </c>
      <c r="K42" s="11">
        <v>8</v>
      </c>
      <c r="L42" s="10" t="s">
        <v>341</v>
      </c>
      <c r="M42" s="10" t="s">
        <v>385</v>
      </c>
      <c r="N42" s="25">
        <v>0.25750000000000001</v>
      </c>
      <c r="O42" s="10">
        <f>COUNTIFS(Table4[Player], Table4[[#This Row],[Player]], Table4[Result], "W")</f>
        <v>3</v>
      </c>
      <c r="P42" s="10">
        <f>COUNTIF(Table4[Player], Table4[[#This Row],[Player]])</f>
        <v>8</v>
      </c>
      <c r="Q42" s="11">
        <f>SUMIF(Table4[Player], Table4[[#This Row],[Player]], Table4[Wager])</f>
        <v>8</v>
      </c>
      <c r="R42" s="6">
        <f>SUMIF(Table4[Player], Table4[[#This Row],[Player]], Table4[Return])</f>
        <v>20.5</v>
      </c>
      <c r="S42" s="6">
        <f>Table4[[#This Row],[Returned]]-Table4[[#This Row],[Wagered]]</f>
        <v>12.5</v>
      </c>
      <c r="T42" s="19">
        <f>AVERAGEIFS(Table4[OddsMult], Table4[Player], Table4[[#This Row],[Player]])</f>
        <v>5.625</v>
      </c>
      <c r="U42" s="6">
        <f>SUMIF(Table4[PlayerDetail], Table4[[#This Row],[PlayerDetail]], Table4[Wager])</f>
        <v>6</v>
      </c>
      <c r="V42" s="6">
        <f>SUMIF(Table4[PlayerDetail], Table4[[#This Row],[PlayerDetail]], Table4[Return])</f>
        <v>20.5</v>
      </c>
      <c r="W42" s="26">
        <f>Table4[[#This Row],[Return Detail]]-Table4[[#This Row],[Wager Detail]]</f>
        <v>14.5</v>
      </c>
      <c r="X42" s="18">
        <f>AVERAGEIFS(Table4[OddsMult], Table4[PlayerDetail], Table4[[#This Row],[PlayerDetail]])</f>
        <v>5.5</v>
      </c>
      <c r="Y42" s="6"/>
    </row>
    <row r="43" spans="1:25" x14ac:dyDescent="0.25">
      <c r="A43" s="5">
        <v>45629</v>
      </c>
      <c r="B43" t="s">
        <v>106</v>
      </c>
      <c r="D43" t="str">
        <f>_xlfn.CONCAT(Table4[[#This Row],[Player]], Table4[[#This Row],[Detail]])</f>
        <v>Mikal Bridges</v>
      </c>
      <c r="E43" t="s">
        <v>94</v>
      </c>
      <c r="F43" s="6">
        <v>1</v>
      </c>
      <c r="G43" s="7" t="s">
        <v>417</v>
      </c>
      <c r="H43" s="20" t="str">
        <f>REPLACE(Table4[[#This Row],[Odds]], 1, 1, "")</f>
        <v>1100</v>
      </c>
      <c r="I43" s="23">
        <f>(100/(Table4[[#This Row],[Column2]]+100))</f>
        <v>8.3333333333333329E-2</v>
      </c>
      <c r="J43" s="7">
        <f>RIGHT(Table4[[#This Row],[Odds]], LEN(Table4[[#This Row],[Odds]]) - 1)/100</f>
        <v>11</v>
      </c>
      <c r="K43" s="6">
        <v>0</v>
      </c>
      <c r="L43" t="s">
        <v>334</v>
      </c>
      <c r="M43" t="s">
        <v>385</v>
      </c>
      <c r="N43" s="3">
        <v>0.1585</v>
      </c>
      <c r="O43">
        <f>COUNTIFS(Table4[Player], Table4[[#This Row],[Player]], Table4[Result], "W")</f>
        <v>0</v>
      </c>
      <c r="P43">
        <f>COUNTIF(Table4[Player], Table4[[#This Row],[Player]])</f>
        <v>3</v>
      </c>
      <c r="Q43" s="6">
        <f>SUMIF(Table4[Player], Table4[[#This Row],[Player]], Table4[Wager])</f>
        <v>3</v>
      </c>
      <c r="R43" s="6">
        <f>SUMIF(Table4[Player], Table4[[#This Row],[Player]], Table4[Return])</f>
        <v>0</v>
      </c>
      <c r="S43" s="6">
        <f>Table4[[#This Row],[Returned]]-Table4[[#This Row],[Wagered]]</f>
        <v>-3</v>
      </c>
      <c r="T43" s="19">
        <f>AVERAGEIFS(Table4[OddsMult], Table4[Player], Table4[[#This Row],[Player]])</f>
        <v>11.666666666666666</v>
      </c>
      <c r="U43" s="6">
        <f>SUMIF(Table4[PlayerDetail], Table4[[#This Row],[PlayerDetail]], Table4[Wager])</f>
        <v>1</v>
      </c>
      <c r="V43" s="6">
        <f>SUMIF(Table4[PlayerDetail], Table4[[#This Row],[PlayerDetail]], Table4[Return])</f>
        <v>0</v>
      </c>
      <c r="W43" s="26">
        <f>Table4[[#This Row],[Return Detail]]-Table4[[#This Row],[Wager Detail]]</f>
        <v>-1</v>
      </c>
      <c r="X43" s="18">
        <f>AVERAGEIFS(Table4[OddsMult], Table4[PlayerDetail], Table4[[#This Row],[PlayerDetail]])</f>
        <v>11</v>
      </c>
      <c r="Y43" s="6"/>
    </row>
    <row r="44" spans="1:25" x14ac:dyDescent="0.25">
      <c r="A44" s="9">
        <v>45629</v>
      </c>
      <c r="B44" s="10" t="s">
        <v>95</v>
      </c>
      <c r="C44" s="10"/>
      <c r="D44" s="10" t="str">
        <f>_xlfn.CONCAT(Table4[[#This Row],[Player]], Table4[[#This Row],[Detail]])</f>
        <v>Franz Wagner</v>
      </c>
      <c r="E44" s="10" t="s">
        <v>102</v>
      </c>
      <c r="F44" s="11">
        <v>1</v>
      </c>
      <c r="G44" s="12" t="s">
        <v>350</v>
      </c>
      <c r="H44" s="21" t="str">
        <f>REPLACE(Table4[[#This Row],[Odds]], 1, 1, "")</f>
        <v>550</v>
      </c>
      <c r="I44" s="24">
        <f>(100/(Table4[[#This Row],[Column2]]+100))</f>
        <v>0.15384615384615385</v>
      </c>
      <c r="J44" s="12">
        <f>RIGHT(Table4[[#This Row],[Odds]], LEN(Table4[[#This Row],[Odds]]) - 1)/100</f>
        <v>5.5</v>
      </c>
      <c r="K44" s="11">
        <v>6.5</v>
      </c>
      <c r="L44" s="10" t="s">
        <v>341</v>
      </c>
      <c r="M44" s="10" t="s">
        <v>385</v>
      </c>
      <c r="N44" s="25">
        <v>0.17530000000000001</v>
      </c>
      <c r="O44" s="10">
        <f>COUNTIFS(Table4[Player], Table4[[#This Row],[Player]], Table4[Result], "W")</f>
        <v>2</v>
      </c>
      <c r="P44" s="10">
        <f>COUNTIF(Table4[Player], Table4[[#This Row],[Player]])</f>
        <v>6</v>
      </c>
      <c r="Q44" s="11">
        <f>SUMIF(Table4[Player], Table4[[#This Row],[Player]], Table4[Wager])</f>
        <v>6</v>
      </c>
      <c r="R44" s="11">
        <f>SUMIF(Table4[Player], Table4[[#This Row],[Player]], Table4[Return])</f>
        <v>11.5</v>
      </c>
      <c r="S44" s="11">
        <f>Table4[[#This Row],[Returned]]-Table4[[#This Row],[Wagered]]</f>
        <v>5.5</v>
      </c>
      <c r="T44" s="19">
        <f>AVERAGEIFS(Table4[OddsMult], Table4[Player], Table4[[#This Row],[Player]])</f>
        <v>4.5666666666666673</v>
      </c>
      <c r="U44" s="6">
        <f>SUMIF(Table4[PlayerDetail], Table4[[#This Row],[PlayerDetail]], Table4[Wager])</f>
        <v>6</v>
      </c>
      <c r="V44" s="11">
        <f>SUMIF(Table4[PlayerDetail], Table4[[#This Row],[PlayerDetail]], Table4[Return])</f>
        <v>11.5</v>
      </c>
      <c r="W44" s="27">
        <f>Table4[[#This Row],[Return Detail]]-Table4[[#This Row],[Wager Detail]]</f>
        <v>5.5</v>
      </c>
      <c r="X44" s="18">
        <f>AVERAGEIFS(Table4[OddsMult], Table4[PlayerDetail], Table4[[#This Row],[PlayerDetail]])</f>
        <v>4.5666666666666673</v>
      </c>
      <c r="Y44" s="6"/>
    </row>
    <row r="45" spans="1:25" x14ac:dyDescent="0.25">
      <c r="A45" s="5">
        <v>45629</v>
      </c>
      <c r="B45" t="s">
        <v>224</v>
      </c>
      <c r="C45" t="s">
        <v>333</v>
      </c>
      <c r="D45" t="str">
        <f>_xlfn.CONCAT(Table4[[#This Row],[Player]], Table4[[#This Row],[Detail]])</f>
        <v>Desmond Bane3pt</v>
      </c>
      <c r="E45" t="s">
        <v>97</v>
      </c>
      <c r="F45" s="6">
        <v>1</v>
      </c>
      <c r="G45" s="7" t="s">
        <v>346</v>
      </c>
      <c r="H45" s="20" t="str">
        <f>REPLACE(Table4[[#This Row],[Odds]], 1, 1, "")</f>
        <v>1700</v>
      </c>
      <c r="I45" s="23">
        <f>(100/(Table4[[#This Row],[Column2]]+100))</f>
        <v>5.5555555555555552E-2</v>
      </c>
      <c r="J45" s="7">
        <f>RIGHT(Table4[[#This Row],[Odds]], LEN(Table4[[#This Row],[Odds]]) - 1)/100</f>
        <v>17</v>
      </c>
      <c r="K45" s="6">
        <v>0</v>
      </c>
      <c r="L45" t="s">
        <v>334</v>
      </c>
      <c r="M45" t="s">
        <v>392</v>
      </c>
      <c r="N45" s="3">
        <v>0.10445</v>
      </c>
      <c r="O45">
        <f>COUNTIFS(Table4[Player], Table4[[#This Row],[Player]], Table4[Result], "W")</f>
        <v>0</v>
      </c>
      <c r="P45">
        <f>COUNTIF(Table4[Player], Table4[[#This Row],[Player]])</f>
        <v>1</v>
      </c>
      <c r="Q45" s="6">
        <f>SUMIF(Table4[Player], Table4[[#This Row],[Player]], Table4[Wager])</f>
        <v>1</v>
      </c>
      <c r="R45" s="6">
        <f>SUMIF(Table4[Player], Table4[[#This Row],[Player]], Table4[Return])</f>
        <v>0</v>
      </c>
      <c r="S45" s="6">
        <f>Table4[[#This Row],[Returned]]-Table4[[#This Row],[Wagered]]</f>
        <v>-1</v>
      </c>
      <c r="T45" s="19">
        <f>AVERAGEIFS(Table4[OddsMult], Table4[Player], Table4[[#This Row],[Player]])</f>
        <v>17</v>
      </c>
      <c r="U45" s="6">
        <f>SUMIF(Table4[PlayerDetail], Table4[[#This Row],[PlayerDetail]], Table4[Wager])</f>
        <v>1</v>
      </c>
      <c r="V45" s="6">
        <f>SUMIF(Table4[PlayerDetail], Table4[[#This Row],[PlayerDetail]], Table4[Return])</f>
        <v>0</v>
      </c>
      <c r="W45" s="26">
        <f>Table4[[#This Row],[Return Detail]]-Table4[[#This Row],[Wager Detail]]</f>
        <v>-1</v>
      </c>
      <c r="X45" s="18">
        <f>AVERAGEIFS(Table4[OddsMult], Table4[PlayerDetail], Table4[[#This Row],[PlayerDetail]])</f>
        <v>17</v>
      </c>
      <c r="Y45" s="6"/>
    </row>
    <row r="46" spans="1:25" x14ac:dyDescent="0.25">
      <c r="A46" s="5">
        <v>45629</v>
      </c>
      <c r="B46" t="s">
        <v>418</v>
      </c>
      <c r="C46" t="s">
        <v>369</v>
      </c>
      <c r="D46" t="str">
        <f>_xlfn.CONCAT(Table4[[#This Row],[Player]], Table4[[#This Row],[Detail]])</f>
        <v>Victor WembenyamaDunk</v>
      </c>
      <c r="E46" t="s">
        <v>31</v>
      </c>
      <c r="F46" s="6">
        <v>1</v>
      </c>
      <c r="G46" s="7" t="s">
        <v>419</v>
      </c>
      <c r="H46" s="20" t="str">
        <f>REPLACE(Table4[[#This Row],[Odds]], 1, 1, "")</f>
        <v>1900</v>
      </c>
      <c r="I46" s="23">
        <f>(100/(Table4[[#This Row],[Column2]]+100))</f>
        <v>0.05</v>
      </c>
      <c r="J46" s="7">
        <f>RIGHT(Table4[[#This Row],[Odds]], LEN(Table4[[#This Row],[Odds]]) - 1)/100</f>
        <v>19</v>
      </c>
      <c r="K46" s="6">
        <v>0</v>
      </c>
      <c r="L46" t="s">
        <v>334</v>
      </c>
      <c r="M46" t="s">
        <v>385</v>
      </c>
      <c r="N46" s="3">
        <v>0</v>
      </c>
      <c r="O46">
        <f>COUNTIFS(Table4[Player], Table4[[#This Row],[Player]], Table4[Result], "W")</f>
        <v>0</v>
      </c>
      <c r="P46">
        <f>COUNTIF(Table4[Player], Table4[[#This Row],[Player]])</f>
        <v>1</v>
      </c>
      <c r="Q46" s="6">
        <f>SUMIF(Table4[Player], Table4[[#This Row],[Player]], Table4[Wager])</f>
        <v>1</v>
      </c>
      <c r="R46" s="6">
        <f>SUMIF(Table4[Player], Table4[[#This Row],[Player]], Table4[Return])</f>
        <v>0</v>
      </c>
      <c r="S46" s="6">
        <f>Table4[[#This Row],[Returned]]-Table4[[#This Row],[Wagered]]</f>
        <v>-1</v>
      </c>
      <c r="T46" s="19">
        <f>AVERAGEIFS(Table4[OddsMult], Table4[Player], Table4[[#This Row],[Player]])</f>
        <v>19</v>
      </c>
      <c r="U46" s="6">
        <f>SUMIF(Table4[PlayerDetail], Table4[[#This Row],[PlayerDetail]], Table4[Wager])</f>
        <v>1</v>
      </c>
      <c r="V46" s="6">
        <f>SUMIF(Table4[PlayerDetail], Table4[[#This Row],[PlayerDetail]], Table4[Return])</f>
        <v>0</v>
      </c>
      <c r="W46" s="26">
        <f>Table4[[#This Row],[Return Detail]]-Table4[[#This Row],[Wager Detail]]</f>
        <v>-1</v>
      </c>
      <c r="X46" s="18">
        <f>AVERAGEIFS(Table4[OddsMult], Table4[PlayerDetail], Table4[[#This Row],[PlayerDetail]])</f>
        <v>19</v>
      </c>
      <c r="Y46" s="6"/>
    </row>
    <row r="47" spans="1:25" x14ac:dyDescent="0.25">
      <c r="A47" s="9">
        <v>45629</v>
      </c>
      <c r="B47" s="10" t="s">
        <v>61</v>
      </c>
      <c r="C47" s="10"/>
      <c r="D47" s="10" t="str">
        <f>_xlfn.CONCAT(Table4[[#This Row],[Player]], Table4[[#This Row],[Detail]])</f>
        <v>Norman Powell</v>
      </c>
      <c r="E47" s="10" t="s">
        <v>390</v>
      </c>
      <c r="F47" s="11">
        <v>1</v>
      </c>
      <c r="G47" s="12" t="s">
        <v>347</v>
      </c>
      <c r="H47" s="21" t="str">
        <f>REPLACE(Table4[[#This Row],[Odds]], 1, 1, "")</f>
        <v>750</v>
      </c>
      <c r="I47" s="24">
        <f>(100/(Table4[[#This Row],[Column2]]+100))</f>
        <v>0.11764705882352941</v>
      </c>
      <c r="J47" s="12">
        <f>RIGHT(Table4[[#This Row],[Odds]], LEN(Table4[[#This Row],[Odds]]) - 1)/100</f>
        <v>7.5</v>
      </c>
      <c r="K47" s="11">
        <v>8.5</v>
      </c>
      <c r="L47" s="10" t="s">
        <v>341</v>
      </c>
      <c r="M47" s="10" t="s">
        <v>385</v>
      </c>
      <c r="N47" s="25">
        <v>0.109</v>
      </c>
      <c r="O47" s="10">
        <f>COUNTIFS(Table4[Player], Table4[[#This Row],[Player]], Table4[Result], "W")</f>
        <v>1</v>
      </c>
      <c r="P47" s="10">
        <f>COUNTIF(Table4[Player], Table4[[#This Row],[Player]])</f>
        <v>2</v>
      </c>
      <c r="Q47" s="11">
        <f>SUMIF(Table4[Player], Table4[[#This Row],[Player]], Table4[Wager])</f>
        <v>2</v>
      </c>
      <c r="R47" s="6">
        <f>SUMIF(Table4[Player], Table4[[#This Row],[Player]], Table4[Return])</f>
        <v>8.5</v>
      </c>
      <c r="S47" s="6">
        <f>Table4[[#This Row],[Returned]]-Table4[[#This Row],[Wagered]]</f>
        <v>6.5</v>
      </c>
      <c r="T47" s="19">
        <f>AVERAGEIFS(Table4[OddsMult], Table4[Player], Table4[[#This Row],[Player]])</f>
        <v>6.75</v>
      </c>
      <c r="U47" s="6">
        <f>SUMIF(Table4[PlayerDetail], Table4[[#This Row],[PlayerDetail]], Table4[Wager])</f>
        <v>1</v>
      </c>
      <c r="V47" s="6">
        <f>SUMIF(Table4[PlayerDetail], Table4[[#This Row],[PlayerDetail]], Table4[Return])</f>
        <v>8.5</v>
      </c>
      <c r="W47" s="26">
        <f>Table4[[#This Row],[Return Detail]]-Table4[[#This Row],[Wager Detail]]</f>
        <v>7.5</v>
      </c>
      <c r="X47" s="18">
        <f>AVERAGEIFS(Table4[OddsMult], Table4[PlayerDetail], Table4[[#This Row],[PlayerDetail]])</f>
        <v>7.5</v>
      </c>
      <c r="Y47" s="6"/>
    </row>
    <row r="48" spans="1:25" x14ac:dyDescent="0.25">
      <c r="A48" s="5">
        <v>45629</v>
      </c>
      <c r="B48" t="s">
        <v>47</v>
      </c>
      <c r="D48" t="str">
        <f>_xlfn.CONCAT(Table4[[#This Row],[Player]], Table4[[#This Row],[Detail]])</f>
        <v>Jamal Murray</v>
      </c>
      <c r="E48" t="s">
        <v>124</v>
      </c>
      <c r="F48" s="6">
        <v>1</v>
      </c>
      <c r="G48" s="7" t="s">
        <v>343</v>
      </c>
      <c r="H48" s="20" t="str">
        <f>REPLACE(Table4[[#This Row],[Odds]], 1, 1, "")</f>
        <v>600</v>
      </c>
      <c r="I48" s="23">
        <f>(100/(Table4[[#This Row],[Column2]]+100))</f>
        <v>0.14285714285714285</v>
      </c>
      <c r="J48" s="7">
        <f>RIGHT(Table4[[#This Row],[Odds]], LEN(Table4[[#This Row],[Odds]]) - 1)/100</f>
        <v>6</v>
      </c>
      <c r="K48" s="6">
        <v>0</v>
      </c>
      <c r="L48" t="s">
        <v>334</v>
      </c>
      <c r="M48" t="s">
        <v>385</v>
      </c>
      <c r="N48" s="3">
        <v>0.17399999999999999</v>
      </c>
      <c r="O48">
        <f>COUNTIFS(Table4[Player], Table4[[#This Row],[Player]], Table4[Result], "W")</f>
        <v>0</v>
      </c>
      <c r="P48">
        <f>COUNTIF(Table4[Player], Table4[[#This Row],[Player]])</f>
        <v>3</v>
      </c>
      <c r="Q48" s="6">
        <f>SUMIF(Table4[Player], Table4[[#This Row],[Player]], Table4[Wager])</f>
        <v>3</v>
      </c>
      <c r="R48" s="6">
        <f>SUMIF(Table4[Player], Table4[[#This Row],[Player]], Table4[Return])</f>
        <v>0</v>
      </c>
      <c r="S48" s="6">
        <f>Table4[[#This Row],[Returned]]-Table4[[#This Row],[Wagered]]</f>
        <v>-3</v>
      </c>
      <c r="T48" s="19">
        <f>AVERAGEIFS(Table4[OddsMult], Table4[Player], Table4[[#This Row],[Player]])</f>
        <v>19.666666666666668</v>
      </c>
      <c r="U48" s="6">
        <f>SUMIF(Table4[PlayerDetail], Table4[[#This Row],[PlayerDetail]], Table4[Wager])</f>
        <v>1</v>
      </c>
      <c r="V48" s="6">
        <f>SUMIF(Table4[PlayerDetail], Table4[[#This Row],[PlayerDetail]], Table4[Return])</f>
        <v>0</v>
      </c>
      <c r="W48" s="26">
        <f>Table4[[#This Row],[Return Detail]]-Table4[[#This Row],[Wager Detail]]</f>
        <v>-1</v>
      </c>
      <c r="X48" s="18">
        <f>AVERAGEIFS(Table4[OddsMult], Table4[PlayerDetail], Table4[[#This Row],[PlayerDetail]])</f>
        <v>6</v>
      </c>
      <c r="Y48" s="6"/>
    </row>
    <row r="49" spans="1:25" x14ac:dyDescent="0.25">
      <c r="A49" s="5">
        <v>45630</v>
      </c>
      <c r="B49" t="s">
        <v>95</v>
      </c>
      <c r="D49" t="str">
        <f>_xlfn.CONCAT(Table4[[#This Row],[Player]], Table4[[#This Row],[Detail]])</f>
        <v>Franz Wagner</v>
      </c>
      <c r="E49" t="s">
        <v>88</v>
      </c>
      <c r="F49" s="6">
        <v>1</v>
      </c>
      <c r="G49" s="7" t="s">
        <v>348</v>
      </c>
      <c r="H49" s="20" t="str">
        <f>REPLACE(Table4[[#This Row],[Odds]], 1, 1, "")</f>
        <v>500</v>
      </c>
      <c r="I49" s="23">
        <f>(100/(Table4[[#This Row],[Column2]]+100))</f>
        <v>0.16666666666666666</v>
      </c>
      <c r="J49" s="7">
        <f>RIGHT(Table4[[#This Row],[Odds]], LEN(Table4[[#This Row],[Odds]]) - 1)/100</f>
        <v>5</v>
      </c>
      <c r="K49" s="6">
        <v>0</v>
      </c>
      <c r="L49" t="s">
        <v>334</v>
      </c>
      <c r="M49" t="s">
        <v>392</v>
      </c>
      <c r="N49" s="3">
        <v>0.21210000000000001</v>
      </c>
      <c r="O49">
        <f>COUNTIFS(Table4[Player], Table4[[#This Row],[Player]], Table4[Result], "W")</f>
        <v>2</v>
      </c>
      <c r="P49">
        <f>COUNTIF(Table4[Player], Table4[[#This Row],[Player]])</f>
        <v>6</v>
      </c>
      <c r="Q49" s="6">
        <f>SUMIF(Table4[Player], Table4[[#This Row],[Player]], Table4[Wager])</f>
        <v>6</v>
      </c>
      <c r="R49" s="6">
        <f>SUMIF(Table4[Player], Table4[[#This Row],[Player]], Table4[Return])</f>
        <v>11.5</v>
      </c>
      <c r="S49" s="6">
        <f>Table4[[#This Row],[Returned]]-Table4[[#This Row],[Wagered]]</f>
        <v>5.5</v>
      </c>
      <c r="T49" s="19">
        <f>AVERAGEIFS(Table4[OddsMult], Table4[Player], Table4[[#This Row],[Player]])</f>
        <v>4.5666666666666673</v>
      </c>
      <c r="U49" s="6">
        <f>SUMIF(Table4[PlayerDetail], Table4[[#This Row],[PlayerDetail]], Table4[Wager])</f>
        <v>6</v>
      </c>
      <c r="V49" s="6">
        <f>SUMIF(Table4[PlayerDetail], Table4[[#This Row],[PlayerDetail]], Table4[Return])</f>
        <v>11.5</v>
      </c>
      <c r="W49" s="26">
        <f>Table4[[#This Row],[Return Detail]]-Table4[[#This Row],[Wager Detail]]</f>
        <v>5.5</v>
      </c>
      <c r="X49" s="18">
        <f>AVERAGEIFS(Table4[OddsMult], Table4[PlayerDetail], Table4[[#This Row],[PlayerDetail]])</f>
        <v>4.5666666666666673</v>
      </c>
      <c r="Y49" s="6"/>
    </row>
    <row r="50" spans="1:25" x14ac:dyDescent="0.25">
      <c r="A50" s="5">
        <v>45630</v>
      </c>
      <c r="B50" t="s">
        <v>16</v>
      </c>
      <c r="C50" t="s">
        <v>333</v>
      </c>
      <c r="D50" t="str">
        <f>_xlfn.CONCAT(Table4[[#This Row],[Player]], Table4[[#This Row],[Detail]])</f>
        <v>Zaccharie Risacher3pt</v>
      </c>
      <c r="E50" t="s">
        <v>13</v>
      </c>
      <c r="F50" s="6">
        <v>1</v>
      </c>
      <c r="G50" s="7" t="s">
        <v>394</v>
      </c>
      <c r="H50" s="20" t="str">
        <f>REPLACE(Table4[[#This Row],[Odds]], 1, 1, "")</f>
        <v>3500</v>
      </c>
      <c r="I50" s="23">
        <f>(100/(Table4[[#This Row],[Column2]]+100))</f>
        <v>2.7777777777777776E-2</v>
      </c>
      <c r="J50" s="7">
        <f>RIGHT(Table4[[#This Row],[Odds]], LEN(Table4[[#This Row],[Odds]]) - 1)/100</f>
        <v>35</v>
      </c>
      <c r="K50" s="6">
        <v>0</v>
      </c>
      <c r="L50" t="s">
        <v>334</v>
      </c>
      <c r="M50" t="s">
        <v>392</v>
      </c>
      <c r="N50" s="3">
        <v>8.1199999999999994E-2</v>
      </c>
      <c r="O50">
        <f>COUNTIFS(Table4[Player], Table4[[#This Row],[Player]], Table4[Result], "W")</f>
        <v>0</v>
      </c>
      <c r="P50">
        <f>COUNTIF(Table4[Player], Table4[[#This Row],[Player]])</f>
        <v>8</v>
      </c>
      <c r="Q50" s="6">
        <f>SUMIF(Table4[Player], Table4[[#This Row],[Player]], Table4[Wager])</f>
        <v>9</v>
      </c>
      <c r="R50" s="6">
        <f>SUMIF(Table4[Player], Table4[[#This Row],[Player]], Table4[Return])</f>
        <v>0</v>
      </c>
      <c r="S50" s="6">
        <f>Table4[[#This Row],[Returned]]-Table4[[#This Row],[Wagered]]</f>
        <v>-9</v>
      </c>
      <c r="T50" s="19">
        <f>AVERAGEIFS(Table4[OddsMult], Table4[Player], Table4[[#This Row],[Player]])</f>
        <v>26.875</v>
      </c>
      <c r="U50" s="6">
        <f>SUMIF(Table4[PlayerDetail], Table4[[#This Row],[PlayerDetail]], Table4[Wager])</f>
        <v>8</v>
      </c>
      <c r="V50" s="6">
        <f>SUMIF(Table4[PlayerDetail], Table4[[#This Row],[PlayerDetail]], Table4[Return])</f>
        <v>0</v>
      </c>
      <c r="W50" s="26">
        <f>Table4[[#This Row],[Return Detail]]-Table4[[#This Row],[Wager Detail]]</f>
        <v>-8</v>
      </c>
      <c r="X50" s="18">
        <f>AVERAGEIFS(Table4[OddsMult], Table4[PlayerDetail], Table4[[#This Row],[PlayerDetail]])</f>
        <v>26.428571428571427</v>
      </c>
      <c r="Y50" s="6"/>
    </row>
    <row r="51" spans="1:25" x14ac:dyDescent="0.25">
      <c r="A51" s="5">
        <v>45630</v>
      </c>
      <c r="B51" t="s">
        <v>56</v>
      </c>
      <c r="C51" t="s">
        <v>333</v>
      </c>
      <c r="D51" t="str">
        <f>_xlfn.CONCAT(Table4[[#This Row],[Player]], Table4[[#This Row],[Detail]])</f>
        <v>Rui Hachimura3pt</v>
      </c>
      <c r="E51" t="s">
        <v>70</v>
      </c>
      <c r="F51" s="6">
        <v>1</v>
      </c>
      <c r="G51" s="7" t="s">
        <v>422</v>
      </c>
      <c r="H51" s="20" t="str">
        <f>REPLACE(Table4[[#This Row],[Odds]], 1, 1, "")</f>
        <v>4500</v>
      </c>
      <c r="I51" s="23">
        <f>(100/(Table4[[#This Row],[Column2]]+100))</f>
        <v>2.1739130434782608E-2</v>
      </c>
      <c r="J51" s="7">
        <f>RIGHT(Table4[[#This Row],[Odds]], LEN(Table4[[#This Row],[Odds]]) - 1)/100</f>
        <v>45</v>
      </c>
      <c r="K51" s="6">
        <v>0</v>
      </c>
      <c r="L51" t="s">
        <v>334</v>
      </c>
      <c r="M51" t="s">
        <v>392</v>
      </c>
      <c r="N51" s="3">
        <v>4.9099999999999998E-2</v>
      </c>
      <c r="O51">
        <f>COUNTIFS(Table4[Player], Table4[[#This Row],[Player]], Table4[Result], "W")</f>
        <v>0</v>
      </c>
      <c r="P51">
        <f>COUNTIF(Table4[Player], Table4[[#This Row],[Player]])</f>
        <v>7</v>
      </c>
      <c r="Q51" s="6">
        <f>SUMIF(Table4[Player], Table4[[#This Row],[Player]], Table4[Wager])</f>
        <v>11</v>
      </c>
      <c r="R51" s="6">
        <f>SUMIF(Table4[Player], Table4[[#This Row],[Player]], Table4[Return])</f>
        <v>0</v>
      </c>
      <c r="S51" s="6">
        <f>Table4[[#This Row],[Returned]]-Table4[[#This Row],[Wagered]]</f>
        <v>-11</v>
      </c>
      <c r="T51" s="19">
        <f>AVERAGEIFS(Table4[OddsMult], Table4[Player], Table4[[#This Row],[Player]])</f>
        <v>32</v>
      </c>
      <c r="U51" s="6">
        <f>SUMIF(Table4[PlayerDetail], Table4[[#This Row],[PlayerDetail]], Table4[Wager])</f>
        <v>11</v>
      </c>
      <c r="V51" s="6">
        <f>SUMIF(Table4[PlayerDetail], Table4[[#This Row],[PlayerDetail]], Table4[Return])</f>
        <v>0</v>
      </c>
      <c r="W51" s="26">
        <f>Table4[[#This Row],[Return Detail]]-Table4[[#This Row],[Wager Detail]]</f>
        <v>-11</v>
      </c>
      <c r="X51" s="18">
        <f>AVERAGEIFS(Table4[OddsMult], Table4[PlayerDetail], Table4[[#This Row],[PlayerDetail]])</f>
        <v>32</v>
      </c>
      <c r="Y51" s="6"/>
    </row>
    <row r="52" spans="1:25" x14ac:dyDescent="0.25">
      <c r="A52" s="5">
        <v>45630</v>
      </c>
      <c r="B52" t="s">
        <v>86</v>
      </c>
      <c r="D52" t="str">
        <f>_xlfn.CONCAT(Table4[[#This Row],[Player]], Table4[[#This Row],[Detail]])</f>
        <v>Ivica Zubac</v>
      </c>
      <c r="E52" t="s">
        <v>349</v>
      </c>
      <c r="F52" s="6">
        <v>1</v>
      </c>
      <c r="G52" s="7" t="s">
        <v>343</v>
      </c>
      <c r="H52" s="20" t="str">
        <f>REPLACE(Table4[[#This Row],[Odds]], 1, 1, "")</f>
        <v>600</v>
      </c>
      <c r="I52" s="23">
        <f>(100/(Table4[[#This Row],[Column2]]+100))</f>
        <v>0.14285714285714285</v>
      </c>
      <c r="J52" s="7">
        <f>RIGHT(Table4[[#This Row],[Odds]], LEN(Table4[[#This Row],[Odds]]) - 1)/100</f>
        <v>6</v>
      </c>
      <c r="K52" s="6">
        <v>0</v>
      </c>
      <c r="L52" t="s">
        <v>334</v>
      </c>
      <c r="M52" t="s">
        <v>385</v>
      </c>
      <c r="N52" s="3">
        <v>0.4088</v>
      </c>
      <c r="O52">
        <f>COUNTIFS(Table4[Player], Table4[[#This Row],[Player]], Table4[Result], "W")</f>
        <v>0</v>
      </c>
      <c r="P52">
        <f>COUNTIF(Table4[Player], Table4[[#This Row],[Player]])</f>
        <v>2</v>
      </c>
      <c r="Q52" s="6">
        <f>SUMIF(Table4[Player], Table4[[#This Row],[Player]], Table4[Wager])</f>
        <v>2</v>
      </c>
      <c r="R52" s="6">
        <f>SUMIF(Table4[Player], Table4[[#This Row],[Player]], Table4[Return])</f>
        <v>0</v>
      </c>
      <c r="S52" s="6">
        <f>Table4[[#This Row],[Returned]]-Table4[[#This Row],[Wagered]]</f>
        <v>-2</v>
      </c>
      <c r="T52" s="19">
        <f>AVERAGEIFS(Table4[OddsMult], Table4[Player], Table4[[#This Row],[Player]])</f>
        <v>6.25</v>
      </c>
      <c r="U52" s="6">
        <f>SUMIF(Table4[PlayerDetail], Table4[[#This Row],[PlayerDetail]], Table4[Wager])</f>
        <v>2</v>
      </c>
      <c r="V52" s="6">
        <f>SUMIF(Table4[PlayerDetail], Table4[[#This Row],[PlayerDetail]], Table4[Return])</f>
        <v>0</v>
      </c>
      <c r="W52" s="26">
        <f>Table4[[#This Row],[Return Detail]]-Table4[[#This Row],[Wager Detail]]</f>
        <v>-2</v>
      </c>
      <c r="X52" s="18">
        <f>AVERAGEIFS(Table4[OddsMult], Table4[PlayerDetail], Table4[[#This Row],[PlayerDetail]])</f>
        <v>6.25</v>
      </c>
      <c r="Y52" s="6"/>
    </row>
    <row r="53" spans="1:25" x14ac:dyDescent="0.25">
      <c r="A53" s="5">
        <v>45630</v>
      </c>
      <c r="B53" t="s">
        <v>34</v>
      </c>
      <c r="D53" t="str">
        <f>_xlfn.CONCAT(Table4[[#This Row],[Player]], Table4[[#This Row],[Detail]])</f>
        <v>Anthony Edwards</v>
      </c>
      <c r="E53" t="s">
        <v>59</v>
      </c>
      <c r="F53" s="6">
        <v>1</v>
      </c>
      <c r="G53" s="7" t="s">
        <v>348</v>
      </c>
      <c r="H53" s="20" t="str">
        <f>REPLACE(Table4[[#This Row],[Odds]], 1, 1, "")</f>
        <v>500</v>
      </c>
      <c r="I53" s="23">
        <f>(100/(Table4[[#This Row],[Column2]]+100))</f>
        <v>0.16666666666666666</v>
      </c>
      <c r="J53" s="7">
        <f>RIGHT(Table4[[#This Row],[Odds]], LEN(Table4[[#This Row],[Odds]]) - 1)/100</f>
        <v>5</v>
      </c>
      <c r="K53" s="6">
        <v>0</v>
      </c>
      <c r="L53" t="s">
        <v>334</v>
      </c>
      <c r="M53" t="s">
        <v>385</v>
      </c>
      <c r="N53" s="3">
        <v>0.1361</v>
      </c>
      <c r="O53">
        <f>COUNTIFS(Table4[Player], Table4[[#This Row],[Player]], Table4[Result], "W")</f>
        <v>0</v>
      </c>
      <c r="P53">
        <f>COUNTIF(Table4[Player], Table4[[#This Row],[Player]])</f>
        <v>5</v>
      </c>
      <c r="Q53" s="6">
        <f>SUMIF(Table4[Player], Table4[[#This Row],[Player]], Table4[Wager])</f>
        <v>6</v>
      </c>
      <c r="R53" s="6">
        <f>SUMIF(Table4[Player], Table4[[#This Row],[Player]], Table4[Return])</f>
        <v>0</v>
      </c>
      <c r="S53" s="6">
        <f>Table4[[#This Row],[Returned]]-Table4[[#This Row],[Wagered]]</f>
        <v>-6</v>
      </c>
      <c r="T53" s="19">
        <f>AVERAGEIFS(Table4[OddsMult], Table4[Player], Table4[[#This Row],[Player]])</f>
        <v>12.7</v>
      </c>
      <c r="U53" s="6">
        <f>SUMIF(Table4[PlayerDetail], Table4[[#This Row],[PlayerDetail]], Table4[Wager])</f>
        <v>1</v>
      </c>
      <c r="V53" s="6">
        <f>SUMIF(Table4[PlayerDetail], Table4[[#This Row],[PlayerDetail]], Table4[Return])</f>
        <v>0</v>
      </c>
      <c r="W53" s="26">
        <f>Table4[[#This Row],[Return Detail]]-Table4[[#This Row],[Wager Detail]]</f>
        <v>-1</v>
      </c>
      <c r="X53" s="18">
        <f>AVERAGEIFS(Table4[OddsMult], Table4[PlayerDetail], Table4[[#This Row],[PlayerDetail]])</f>
        <v>5</v>
      </c>
      <c r="Y53" s="6"/>
    </row>
    <row r="54" spans="1:25" x14ac:dyDescent="0.25">
      <c r="A54" s="5">
        <v>45631</v>
      </c>
      <c r="B54" t="s">
        <v>23</v>
      </c>
      <c r="D54" t="str">
        <f>_xlfn.CONCAT(Table4[[#This Row],[Player]], Table4[[#This Row],[Detail]])</f>
        <v>Evan Mobley</v>
      </c>
      <c r="E54" t="s">
        <v>46</v>
      </c>
      <c r="F54" s="6">
        <v>1</v>
      </c>
      <c r="G54" s="7" t="s">
        <v>343</v>
      </c>
      <c r="H54" s="20" t="str">
        <f>REPLACE(Table4[[#This Row],[Odds]], 1, 1, "")</f>
        <v>600</v>
      </c>
      <c r="I54" s="23">
        <f>(100/(Table4[[#This Row],[Column2]]+100))</f>
        <v>0.14285714285714285</v>
      </c>
      <c r="J54" s="7">
        <f>RIGHT(Table4[[#This Row],[Odds]], LEN(Table4[[#This Row],[Odds]]) - 1)/100</f>
        <v>6</v>
      </c>
      <c r="K54" s="6">
        <v>0</v>
      </c>
      <c r="L54" t="s">
        <v>334</v>
      </c>
      <c r="M54" t="s">
        <v>385</v>
      </c>
      <c r="N54" s="3">
        <v>0.2127</v>
      </c>
      <c r="O54">
        <f>COUNTIFS(Table4[Player], Table4[[#This Row],[Player]], Table4[Result], "W")</f>
        <v>2</v>
      </c>
      <c r="P54">
        <f>COUNTIF(Table4[Player], Table4[[#This Row],[Player]])</f>
        <v>6</v>
      </c>
      <c r="Q54" s="6">
        <f>SUMIF(Table4[Player], Table4[[#This Row],[Player]], Table4[Wager])</f>
        <v>6</v>
      </c>
      <c r="R54" s="6">
        <f>SUMIF(Table4[Player], Table4[[#This Row],[Player]], Table4[Return])</f>
        <v>14</v>
      </c>
      <c r="S54" s="6">
        <f>Table4[[#This Row],[Returned]]-Table4[[#This Row],[Wagered]]</f>
        <v>8</v>
      </c>
      <c r="T54" s="19">
        <f>AVERAGEIFS(Table4[OddsMult], Table4[Player], Table4[[#This Row],[Player]])</f>
        <v>5.833333333333333</v>
      </c>
      <c r="U54" s="6">
        <f>SUMIF(Table4[PlayerDetail], Table4[[#This Row],[PlayerDetail]], Table4[Wager])</f>
        <v>5</v>
      </c>
      <c r="V54" s="6">
        <f>SUMIF(Table4[PlayerDetail], Table4[[#This Row],[PlayerDetail]], Table4[Return])</f>
        <v>7</v>
      </c>
      <c r="W54" s="26">
        <f>Table4[[#This Row],[Return Detail]]-Table4[[#This Row],[Wager Detail]]</f>
        <v>2</v>
      </c>
      <c r="X54" s="18">
        <f>AVERAGEIFS(Table4[OddsMult], Table4[PlayerDetail], Table4[[#This Row],[PlayerDetail]])</f>
        <v>5.8</v>
      </c>
      <c r="Y54" s="6"/>
    </row>
    <row r="55" spans="1:25" x14ac:dyDescent="0.25">
      <c r="A55" s="5">
        <v>45631</v>
      </c>
      <c r="B55" t="s">
        <v>47</v>
      </c>
      <c r="C55" t="s">
        <v>333</v>
      </c>
      <c r="D55" t="str">
        <f>_xlfn.CONCAT(Table4[[#This Row],[Player]], Table4[[#This Row],[Detail]])</f>
        <v>Jamal Murray3pt</v>
      </c>
      <c r="E55" t="s">
        <v>344</v>
      </c>
      <c r="F55" s="6">
        <v>1</v>
      </c>
      <c r="G55" s="7" t="s">
        <v>424</v>
      </c>
      <c r="H55" s="20" t="str">
        <f>REPLACE(Table4[[#This Row],[Odds]], 1, 1, "")</f>
        <v>3100</v>
      </c>
      <c r="I55" s="23">
        <f>(100/(Table4[[#This Row],[Column2]]+100))</f>
        <v>3.125E-2</v>
      </c>
      <c r="J55" s="7">
        <f>RIGHT(Table4[[#This Row],[Odds]], LEN(Table4[[#This Row],[Odds]]) - 1)/100</f>
        <v>31</v>
      </c>
      <c r="K55" s="6">
        <v>0</v>
      </c>
      <c r="L55" t="s">
        <v>334</v>
      </c>
      <c r="M55" t="s">
        <v>385</v>
      </c>
      <c r="N55" s="3">
        <v>0.1206</v>
      </c>
      <c r="O55">
        <f>COUNTIFS(Table4[Player], Table4[[#This Row],[Player]], Table4[Result], "W")</f>
        <v>0</v>
      </c>
      <c r="P55">
        <f>COUNTIF(Table4[Player], Table4[[#This Row],[Player]])</f>
        <v>3</v>
      </c>
      <c r="Q55" s="6">
        <f>SUMIF(Table4[Player], Table4[[#This Row],[Player]], Table4[Wager])</f>
        <v>3</v>
      </c>
      <c r="R55" s="6">
        <f>SUMIF(Table4[Player], Table4[[#This Row],[Player]], Table4[Return])</f>
        <v>0</v>
      </c>
      <c r="S55" s="6">
        <f>Table4[[#This Row],[Returned]]-Table4[[#This Row],[Wagered]]</f>
        <v>-3</v>
      </c>
      <c r="T55" s="19">
        <f>AVERAGEIFS(Table4[OddsMult], Table4[Player], Table4[[#This Row],[Player]])</f>
        <v>19.666666666666668</v>
      </c>
      <c r="U55" s="6">
        <f>SUMIF(Table4[PlayerDetail], Table4[[#This Row],[PlayerDetail]], Table4[Wager])</f>
        <v>2</v>
      </c>
      <c r="V55" s="6">
        <f>SUMIF(Table4[PlayerDetail], Table4[[#This Row],[PlayerDetail]], Table4[Return])</f>
        <v>0</v>
      </c>
      <c r="W55" s="26">
        <f>Table4[[#This Row],[Return Detail]]-Table4[[#This Row],[Wager Detail]]</f>
        <v>-2</v>
      </c>
      <c r="X55" s="18">
        <f>AVERAGEIFS(Table4[OddsMult], Table4[PlayerDetail], Table4[[#This Row],[PlayerDetail]])</f>
        <v>26.5</v>
      </c>
      <c r="Y55" s="6"/>
    </row>
    <row r="56" spans="1:25" x14ac:dyDescent="0.25">
      <c r="A56" s="5">
        <v>45631</v>
      </c>
      <c r="B56" t="s">
        <v>54</v>
      </c>
      <c r="D56" t="str">
        <f>_xlfn.CONCAT(Table4[[#This Row],[Player]], Table4[[#This Row],[Detail]])</f>
        <v>Domantas Sabonis</v>
      </c>
      <c r="E56" t="s">
        <v>66</v>
      </c>
      <c r="F56" s="6">
        <v>1</v>
      </c>
      <c r="G56" s="7" t="s">
        <v>426</v>
      </c>
      <c r="H56" s="20" t="str">
        <f>REPLACE(Table4[[#This Row],[Odds]], 1, 1, "")</f>
        <v>850</v>
      </c>
      <c r="I56" s="23">
        <f>(100/(Table4[[#This Row],[Column2]]+100))</f>
        <v>0.10526315789473684</v>
      </c>
      <c r="J56" s="7">
        <f>RIGHT(Table4[[#This Row],[Odds]], LEN(Table4[[#This Row],[Odds]]) - 1)/100</f>
        <v>8.5</v>
      </c>
      <c r="K56" s="6">
        <v>0</v>
      </c>
      <c r="L56" t="s">
        <v>334</v>
      </c>
      <c r="M56" t="s">
        <v>385</v>
      </c>
      <c r="N56" s="3">
        <v>0.2145</v>
      </c>
      <c r="O56">
        <f>COUNTIFS(Table4[Player], Table4[[#This Row],[Player]], Table4[Result], "W")</f>
        <v>1</v>
      </c>
      <c r="P56">
        <f>COUNTIF(Table4[Player], Table4[[#This Row],[Player]])</f>
        <v>8</v>
      </c>
      <c r="Q56" s="6">
        <f>SUMIF(Table4[Player], Table4[[#This Row],[Player]], Table4[Wager])</f>
        <v>8</v>
      </c>
      <c r="R56" s="6">
        <f>SUMIF(Table4[Player], Table4[[#This Row],[Player]], Table4[Return])</f>
        <v>9</v>
      </c>
      <c r="S56" s="6">
        <f>Table4[[#This Row],[Returned]]-Table4[[#This Row],[Wagered]]</f>
        <v>1</v>
      </c>
      <c r="T56" s="19">
        <f>AVERAGEIFS(Table4[OddsMult], Table4[Player], Table4[[#This Row],[Player]])</f>
        <v>14.012499999999999</v>
      </c>
      <c r="U56" s="6">
        <f>SUMIF(Table4[PlayerDetail], Table4[[#This Row],[PlayerDetail]], Table4[Wager])</f>
        <v>6</v>
      </c>
      <c r="V56" s="6">
        <f>SUMIF(Table4[PlayerDetail], Table4[[#This Row],[PlayerDetail]], Table4[Return])</f>
        <v>9</v>
      </c>
      <c r="W56" s="26">
        <f>Table4[[#This Row],[Return Detail]]-Table4[[#This Row],[Wager Detail]]</f>
        <v>3</v>
      </c>
      <c r="X56" s="18">
        <f>AVERAGEIFS(Table4[OddsMult], Table4[PlayerDetail], Table4[[#This Row],[PlayerDetail]])</f>
        <v>6.3500000000000005</v>
      </c>
      <c r="Y56" s="6"/>
    </row>
    <row r="57" spans="1:25" x14ac:dyDescent="0.25">
      <c r="A57" s="5">
        <v>45631</v>
      </c>
      <c r="B57" t="s">
        <v>186</v>
      </c>
      <c r="C57" t="s">
        <v>425</v>
      </c>
      <c r="D57" t="str">
        <f>_xlfn.CONCAT(Table4[[#This Row],[Player]], Table4[[#This Row],[Detail]])</f>
        <v>DeMar DeRozanOther</v>
      </c>
      <c r="E57" t="s">
        <v>66</v>
      </c>
      <c r="F57" s="6">
        <v>1</v>
      </c>
      <c r="G57" s="7" t="s">
        <v>427</v>
      </c>
      <c r="H57" s="20" t="str">
        <f>REPLACE(Table4[[#This Row],[Odds]], 1, 1, "")</f>
        <v>1600</v>
      </c>
      <c r="I57" s="23">
        <f>(100/(Table4[[#This Row],[Column2]]+100))</f>
        <v>5.8823529411764705E-2</v>
      </c>
      <c r="J57" s="7">
        <f>RIGHT(Table4[[#This Row],[Odds]], LEN(Table4[[#This Row],[Odds]]) - 1)/100</f>
        <v>16</v>
      </c>
      <c r="K57" s="6">
        <v>0</v>
      </c>
      <c r="L57" t="s">
        <v>334</v>
      </c>
      <c r="M57" t="s">
        <v>385</v>
      </c>
      <c r="N57" s="3">
        <v>0.10730000000000001</v>
      </c>
      <c r="O57">
        <f>COUNTIFS(Table4[Player], Table4[[#This Row],[Player]], Table4[Result], "W")</f>
        <v>0</v>
      </c>
      <c r="P57">
        <f>COUNTIF(Table4[Player], Table4[[#This Row],[Player]])</f>
        <v>1</v>
      </c>
      <c r="Q57" s="6">
        <f>SUMIF(Table4[Player], Table4[[#This Row],[Player]], Table4[Wager])</f>
        <v>1</v>
      </c>
      <c r="R57" s="6">
        <f>SUMIF(Table4[Player], Table4[[#This Row],[Player]], Table4[Return])</f>
        <v>0</v>
      </c>
      <c r="S57" s="6">
        <f>Table4[[#This Row],[Returned]]-Table4[[#This Row],[Wagered]]</f>
        <v>-1</v>
      </c>
      <c r="T57" s="19">
        <f>AVERAGEIFS(Table4[OddsMult], Table4[Player], Table4[[#This Row],[Player]])</f>
        <v>16</v>
      </c>
      <c r="U57" s="6">
        <f>SUMIF(Table4[PlayerDetail], Table4[[#This Row],[PlayerDetail]], Table4[Wager])</f>
        <v>1</v>
      </c>
      <c r="V57" s="6">
        <f>SUMIF(Table4[PlayerDetail], Table4[[#This Row],[PlayerDetail]], Table4[Return])</f>
        <v>0</v>
      </c>
      <c r="W57" s="26">
        <f>Table4[[#This Row],[Return Detail]]-Table4[[#This Row],[Wager Detail]]</f>
        <v>-1</v>
      </c>
      <c r="X57" s="18">
        <f>AVERAGEIFS(Table4[OddsMult], Table4[PlayerDetail], Table4[[#This Row],[PlayerDetail]])</f>
        <v>16</v>
      </c>
      <c r="Y57" s="6"/>
    </row>
    <row r="58" spans="1:25" x14ac:dyDescent="0.25">
      <c r="A58" s="5">
        <v>45631</v>
      </c>
      <c r="B58" t="s">
        <v>30</v>
      </c>
      <c r="D58" t="str">
        <f>_xlfn.CONCAT(Table4[[#This Row],[Player]], Table4[[#This Row],[Detail]])</f>
        <v>Alperen Sengun</v>
      </c>
      <c r="E58" t="s">
        <v>124</v>
      </c>
      <c r="F58" s="6">
        <v>1</v>
      </c>
      <c r="G58" s="7" t="s">
        <v>348</v>
      </c>
      <c r="H58" s="20" t="str">
        <f>REPLACE(Table4[[#This Row],[Odds]], 1, 1, "")</f>
        <v>500</v>
      </c>
      <c r="I58" s="23">
        <f>(100/(Table4[[#This Row],[Column2]]+100))</f>
        <v>0.16666666666666666</v>
      </c>
      <c r="J58" s="7">
        <f>RIGHT(Table4[[#This Row],[Odds]], LEN(Table4[[#This Row],[Odds]]) - 1)/100</f>
        <v>5</v>
      </c>
      <c r="K58" s="6">
        <v>0</v>
      </c>
      <c r="L58" t="s">
        <v>334</v>
      </c>
      <c r="M58" t="s">
        <v>385</v>
      </c>
      <c r="N58" s="3">
        <v>0.2263</v>
      </c>
      <c r="O58">
        <f>COUNTIFS(Table4[Player], Table4[[#This Row],[Player]], Table4[Result], "W")</f>
        <v>3</v>
      </c>
      <c r="P58">
        <f>COUNTIF(Table4[Player], Table4[[#This Row],[Player]])</f>
        <v>8</v>
      </c>
      <c r="Q58" s="6">
        <f>SUMIF(Table4[Player], Table4[[#This Row],[Player]], Table4[Wager])</f>
        <v>8</v>
      </c>
      <c r="R58" s="6">
        <f>SUMIF(Table4[Player], Table4[[#This Row],[Player]], Table4[Return])</f>
        <v>20.5</v>
      </c>
      <c r="S58" s="6">
        <f>Table4[[#This Row],[Returned]]-Table4[[#This Row],[Wagered]]</f>
        <v>12.5</v>
      </c>
      <c r="T58" s="19">
        <f>AVERAGEIFS(Table4[OddsMult], Table4[Player], Table4[[#This Row],[Player]])</f>
        <v>5.625</v>
      </c>
      <c r="U58" s="6">
        <f>SUMIF(Table4[PlayerDetail], Table4[[#This Row],[PlayerDetail]], Table4[Wager])</f>
        <v>6</v>
      </c>
      <c r="V58" s="6">
        <f>SUMIF(Table4[PlayerDetail], Table4[[#This Row],[PlayerDetail]], Table4[Return])</f>
        <v>20.5</v>
      </c>
      <c r="W58" s="26">
        <f>Table4[[#This Row],[Return Detail]]-Table4[[#This Row],[Wager Detail]]</f>
        <v>14.5</v>
      </c>
      <c r="X58" s="18">
        <f>AVERAGEIFS(Table4[OddsMult], Table4[PlayerDetail], Table4[[#This Row],[PlayerDetail]])</f>
        <v>5.5</v>
      </c>
      <c r="Y58" s="6"/>
    </row>
    <row r="59" spans="1:25" x14ac:dyDescent="0.25">
      <c r="A59" s="5">
        <v>45632</v>
      </c>
      <c r="B59" t="s">
        <v>95</v>
      </c>
      <c r="D59" t="str">
        <f>_xlfn.CONCAT(Table4[[#This Row],[Player]], Table4[[#This Row],[Detail]])</f>
        <v>Franz Wagner</v>
      </c>
      <c r="E59" t="s">
        <v>88</v>
      </c>
      <c r="F59" s="6">
        <v>1</v>
      </c>
      <c r="G59" s="7" t="s">
        <v>429</v>
      </c>
      <c r="H59" s="20" t="str">
        <f>REPLACE(Table4[[#This Row],[Odds]], 1, 1, "")</f>
        <v>480</v>
      </c>
      <c r="I59" s="23">
        <f>(100/(Table4[[#This Row],[Column2]]+100))</f>
        <v>0.17241379310344829</v>
      </c>
      <c r="J59" s="7">
        <f>RIGHT(Table4[[#This Row],[Odds]], LEN(Table4[[#This Row],[Odds]]) - 1)/100</f>
        <v>4.8</v>
      </c>
      <c r="K59" s="6">
        <v>0</v>
      </c>
      <c r="L59" t="s">
        <v>334</v>
      </c>
      <c r="M59" t="s">
        <v>385</v>
      </c>
      <c r="N59" s="3">
        <v>0.20619999999999999</v>
      </c>
      <c r="O59">
        <f>COUNTIFS(Table4[Player], Table4[[#This Row],[Player]], Table4[Result], "W")</f>
        <v>2</v>
      </c>
      <c r="P59">
        <f>COUNTIF(Table4[Player], Table4[[#This Row],[Player]])</f>
        <v>6</v>
      </c>
      <c r="Q59" s="6">
        <f>SUMIF(Table4[Player], Table4[[#This Row],[Player]], Table4[Wager])</f>
        <v>6</v>
      </c>
      <c r="R59" s="6">
        <f>SUMIF(Table4[Player], Table4[[#This Row],[Player]], Table4[Return])</f>
        <v>11.5</v>
      </c>
      <c r="S59" s="6">
        <f>Table4[[#This Row],[Returned]]-Table4[[#This Row],[Wagered]]</f>
        <v>5.5</v>
      </c>
      <c r="T59" s="19">
        <f>AVERAGEIFS(Table4[OddsMult], Table4[Player], Table4[[#This Row],[Player]])</f>
        <v>4.5666666666666673</v>
      </c>
      <c r="U59" s="6">
        <f>SUMIF(Table4[PlayerDetail], Table4[[#This Row],[PlayerDetail]], Table4[Wager])</f>
        <v>6</v>
      </c>
      <c r="V59" s="6">
        <f>SUMIF(Table4[PlayerDetail], Table4[[#This Row],[PlayerDetail]], Table4[Return])</f>
        <v>11.5</v>
      </c>
      <c r="W59" s="26">
        <f>Table4[[#This Row],[Return Detail]]-Table4[[#This Row],[Wager Detail]]</f>
        <v>5.5</v>
      </c>
      <c r="X59" s="18">
        <f>AVERAGEIFS(Table4[OddsMult], Table4[PlayerDetail], Table4[[#This Row],[PlayerDetail]])</f>
        <v>4.5666666666666673</v>
      </c>
      <c r="Y59" s="6"/>
    </row>
    <row r="60" spans="1:25" x14ac:dyDescent="0.25">
      <c r="A60" s="5">
        <v>45632</v>
      </c>
      <c r="B60" t="s">
        <v>16</v>
      </c>
      <c r="C60" t="s">
        <v>333</v>
      </c>
      <c r="D60" t="str">
        <f>_xlfn.CONCAT(Table4[[#This Row],[Player]], Table4[[#This Row],[Detail]])</f>
        <v>Zaccharie Risacher3pt</v>
      </c>
      <c r="E60" t="s">
        <v>55</v>
      </c>
      <c r="F60" s="6">
        <v>1</v>
      </c>
      <c r="G60" s="7" t="s">
        <v>377</v>
      </c>
      <c r="H60" s="20" t="str">
        <f>REPLACE(Table4[[#This Row],[Odds]], 1, 1, "")</f>
        <v>2300</v>
      </c>
      <c r="I60" s="23">
        <f>(100/(Table4[[#This Row],[Column2]]+100))</f>
        <v>4.1666666666666664E-2</v>
      </c>
      <c r="J60" s="7">
        <f>RIGHT(Table4[[#This Row],[Odds]], LEN(Table4[[#This Row],[Odds]]) - 1)/100</f>
        <v>23</v>
      </c>
      <c r="K60" s="6">
        <v>0</v>
      </c>
      <c r="L60" t="s">
        <v>334</v>
      </c>
      <c r="M60" t="s">
        <v>385</v>
      </c>
      <c r="N60" s="3">
        <v>0.18729999999999999</v>
      </c>
      <c r="O60">
        <f>COUNTIFS(Table4[Player], Table4[[#This Row],[Player]], Table4[Result], "W")</f>
        <v>0</v>
      </c>
      <c r="P60">
        <f>COUNTIF(Table4[Player], Table4[[#This Row],[Player]])</f>
        <v>8</v>
      </c>
      <c r="Q60" s="6">
        <f>SUMIF(Table4[Player], Table4[[#This Row],[Player]], Table4[Wager])</f>
        <v>9</v>
      </c>
      <c r="R60" s="6">
        <f>SUMIF(Table4[Player], Table4[[#This Row],[Player]], Table4[Return])</f>
        <v>0</v>
      </c>
      <c r="S60" s="6">
        <f>Table4[[#This Row],[Returned]]-Table4[[#This Row],[Wagered]]</f>
        <v>-9</v>
      </c>
      <c r="T60" s="19">
        <f>AVERAGEIFS(Table4[OddsMult], Table4[Player], Table4[[#This Row],[Player]])</f>
        <v>26.875</v>
      </c>
      <c r="U60" s="6">
        <f>SUMIF(Table4[PlayerDetail], Table4[[#This Row],[PlayerDetail]], Table4[Wager])</f>
        <v>8</v>
      </c>
      <c r="V60" s="6">
        <f>SUMIF(Table4[PlayerDetail], Table4[[#This Row],[PlayerDetail]], Table4[Return])</f>
        <v>0</v>
      </c>
      <c r="W60" s="26">
        <f>Table4[[#This Row],[Return Detail]]-Table4[[#This Row],[Wager Detail]]</f>
        <v>-8</v>
      </c>
      <c r="X60" s="18">
        <f>AVERAGEIFS(Table4[OddsMult], Table4[PlayerDetail], Table4[[#This Row],[PlayerDetail]])</f>
        <v>26.428571428571427</v>
      </c>
      <c r="Y60" s="6"/>
    </row>
    <row r="61" spans="1:25" x14ac:dyDescent="0.25">
      <c r="A61" s="5">
        <v>45632</v>
      </c>
      <c r="B61" t="s">
        <v>54</v>
      </c>
      <c r="D61" t="str">
        <f>_xlfn.CONCAT(Table4[[#This Row],[Player]], Table4[[#This Row],[Detail]])</f>
        <v>Domantas Sabonis</v>
      </c>
      <c r="E61" t="s">
        <v>9</v>
      </c>
      <c r="F61" s="6">
        <v>1</v>
      </c>
      <c r="G61" s="7" t="s">
        <v>430</v>
      </c>
      <c r="H61" s="20" t="str">
        <f>REPLACE(Table4[[#This Row],[Odds]], 1, 1, "")</f>
        <v>460</v>
      </c>
      <c r="I61" s="23">
        <f>(100/(Table4[[#This Row],[Column2]]+100))</f>
        <v>0.17857142857142858</v>
      </c>
      <c r="J61" s="7">
        <f>RIGHT(Table4[[#This Row],[Odds]], LEN(Table4[[#This Row],[Odds]]) - 1)/100</f>
        <v>4.5999999999999996</v>
      </c>
      <c r="K61" s="6">
        <v>0</v>
      </c>
      <c r="L61" t="s">
        <v>334</v>
      </c>
      <c r="M61" t="s">
        <v>385</v>
      </c>
      <c r="N61" s="3">
        <v>0.24779999999999999</v>
      </c>
      <c r="O61">
        <f>COUNTIFS(Table4[Player], Table4[[#This Row],[Player]], Table4[Result], "W")</f>
        <v>1</v>
      </c>
      <c r="P61">
        <f>COUNTIF(Table4[Player], Table4[[#This Row],[Player]])</f>
        <v>8</v>
      </c>
      <c r="Q61" s="6">
        <f>SUMIF(Table4[Player], Table4[[#This Row],[Player]], Table4[Wager])</f>
        <v>8</v>
      </c>
      <c r="R61" s="6">
        <f>SUMIF(Table4[Player], Table4[[#This Row],[Player]], Table4[Return])</f>
        <v>9</v>
      </c>
      <c r="S61" s="6">
        <f>Table4[[#This Row],[Returned]]-Table4[[#This Row],[Wagered]]</f>
        <v>1</v>
      </c>
      <c r="T61" s="19">
        <f>AVERAGEIFS(Table4[OddsMult], Table4[Player], Table4[[#This Row],[Player]])</f>
        <v>14.012499999999999</v>
      </c>
      <c r="U61" s="6">
        <f>SUMIF(Table4[PlayerDetail], Table4[[#This Row],[PlayerDetail]], Table4[Wager])</f>
        <v>6</v>
      </c>
      <c r="V61" s="6">
        <f>SUMIF(Table4[PlayerDetail], Table4[[#This Row],[PlayerDetail]], Table4[Return])</f>
        <v>9</v>
      </c>
      <c r="W61" s="26">
        <f>Table4[[#This Row],[Return Detail]]-Table4[[#This Row],[Wager Detail]]</f>
        <v>3</v>
      </c>
      <c r="X61" s="18">
        <f>AVERAGEIFS(Table4[OddsMult], Table4[PlayerDetail], Table4[[#This Row],[PlayerDetail]])</f>
        <v>6.3500000000000005</v>
      </c>
      <c r="Y61" s="6"/>
    </row>
    <row r="62" spans="1:25" x14ac:dyDescent="0.25">
      <c r="A62" s="5">
        <v>45632</v>
      </c>
      <c r="B62" t="s">
        <v>10</v>
      </c>
      <c r="C62" t="s">
        <v>333</v>
      </c>
      <c r="D62" t="str">
        <f>_xlfn.CONCAT(Table4[[#This Row],[Player]], Table4[[#This Row],[Detail]])</f>
        <v>Julian Champagnie3pt</v>
      </c>
      <c r="E62" t="s">
        <v>53</v>
      </c>
      <c r="F62" s="6">
        <v>1</v>
      </c>
      <c r="G62" s="7" t="s">
        <v>431</v>
      </c>
      <c r="H62" s="20" t="str">
        <f>REPLACE(Table4[[#This Row],[Odds]], 1, 1, "")</f>
        <v>1300</v>
      </c>
      <c r="I62" s="23">
        <f>(100/(Table4[[#This Row],[Column2]]+100))</f>
        <v>7.1428571428571425E-2</v>
      </c>
      <c r="J62" s="7">
        <f>RIGHT(Table4[[#This Row],[Odds]], LEN(Table4[[#This Row],[Odds]]) - 1)/100</f>
        <v>13</v>
      </c>
      <c r="K62" s="6">
        <v>0</v>
      </c>
      <c r="L62" t="s">
        <v>334</v>
      </c>
      <c r="M62" t="s">
        <v>392</v>
      </c>
      <c r="N62" s="3">
        <v>0.1734</v>
      </c>
      <c r="O62">
        <f>COUNTIFS(Table4[Player], Table4[[#This Row],[Player]], Table4[Result], "W")</f>
        <v>0</v>
      </c>
      <c r="P62">
        <f>COUNTIF(Table4[Player], Table4[[#This Row],[Player]])</f>
        <v>4</v>
      </c>
      <c r="Q62" s="6">
        <f>SUMIF(Table4[Player], Table4[[#This Row],[Player]], Table4[Wager])</f>
        <v>4</v>
      </c>
      <c r="R62" s="6">
        <f>SUMIF(Table4[Player], Table4[[#This Row],[Player]], Table4[Return])</f>
        <v>0</v>
      </c>
      <c r="S62" s="6">
        <f>Table4[[#This Row],[Returned]]-Table4[[#This Row],[Wagered]]</f>
        <v>-4</v>
      </c>
      <c r="T62" s="19">
        <f>AVERAGEIFS(Table4[OddsMult], Table4[Player], Table4[[#This Row],[Player]])</f>
        <v>12.375</v>
      </c>
      <c r="U62" s="6">
        <f>SUMIF(Table4[PlayerDetail], Table4[[#This Row],[PlayerDetail]], Table4[Wager])</f>
        <v>3</v>
      </c>
      <c r="V62" s="6">
        <f>SUMIF(Table4[PlayerDetail], Table4[[#This Row],[PlayerDetail]], Table4[Return])</f>
        <v>0</v>
      </c>
      <c r="W62" s="26">
        <f>Table4[[#This Row],[Return Detail]]-Table4[[#This Row],[Wager Detail]]</f>
        <v>-3</v>
      </c>
      <c r="X62" s="18">
        <f>AVERAGEIFS(Table4[OddsMult], Table4[PlayerDetail], Table4[[#This Row],[PlayerDetail]])</f>
        <v>14.166666666666666</v>
      </c>
      <c r="Y62" s="6"/>
    </row>
    <row r="63" spans="1:25" x14ac:dyDescent="0.25">
      <c r="A63" s="5">
        <v>45632</v>
      </c>
      <c r="B63" t="s">
        <v>64</v>
      </c>
      <c r="C63" t="s">
        <v>393</v>
      </c>
      <c r="D63" t="str">
        <f>_xlfn.CONCAT(Table4[[#This Row],[Player]], Table4[[#This Row],[Detail]])</f>
        <v>Josh Giddey2pt</v>
      </c>
      <c r="E63" t="s">
        <v>9</v>
      </c>
      <c r="F63" s="6">
        <v>1</v>
      </c>
      <c r="G63" s="7" t="s">
        <v>378</v>
      </c>
      <c r="H63" s="20" t="str">
        <f>REPLACE(Table4[[#This Row],[Odds]], 1, 1, "")</f>
        <v>1500</v>
      </c>
      <c r="I63" s="23">
        <f>(100/(Table4[[#This Row],[Column2]]+100))</f>
        <v>6.25E-2</v>
      </c>
      <c r="J63" s="7">
        <f>RIGHT(Table4[[#This Row],[Odds]], LEN(Table4[[#This Row],[Odds]]) - 1)/100</f>
        <v>15</v>
      </c>
      <c r="K63" s="6">
        <v>0</v>
      </c>
      <c r="L63" t="s">
        <v>334</v>
      </c>
      <c r="M63" t="s">
        <v>392</v>
      </c>
      <c r="O63">
        <f>COUNTIFS(Table4[Player], Table4[[#This Row],[Player]], Table4[Result], "W")</f>
        <v>0</v>
      </c>
      <c r="P63">
        <f>COUNTIF(Table4[Player], Table4[[#This Row],[Player]])</f>
        <v>6</v>
      </c>
      <c r="Q63" s="6">
        <f>SUMIF(Table4[Player], Table4[[#This Row],[Player]], Table4[Wager])</f>
        <v>5.5</v>
      </c>
      <c r="R63" s="6">
        <f>SUMIF(Table4[Player], Table4[[#This Row],[Player]], Table4[Return])</f>
        <v>0</v>
      </c>
      <c r="S63" s="6">
        <f>Table4[[#This Row],[Returned]]-Table4[[#This Row],[Wagered]]</f>
        <v>-5.5</v>
      </c>
      <c r="T63" s="19">
        <f>AVERAGEIFS(Table4[OddsMult], Table4[Player], Table4[[#This Row],[Player]])</f>
        <v>11.82</v>
      </c>
      <c r="U63" s="6">
        <f>SUMIF(Table4[PlayerDetail], Table4[[#This Row],[PlayerDetail]], Table4[Wager])</f>
        <v>1</v>
      </c>
      <c r="V63" s="6">
        <f>SUMIF(Table4[PlayerDetail], Table4[[#This Row],[PlayerDetail]], Table4[Return])</f>
        <v>0</v>
      </c>
      <c r="W63" s="26">
        <f>Table4[[#This Row],[Return Detail]]-Table4[[#This Row],[Wager Detail]]</f>
        <v>-1</v>
      </c>
      <c r="X63" s="18">
        <f>AVERAGEIFS(Table4[OddsMult], Table4[PlayerDetail], Table4[[#This Row],[PlayerDetail]])</f>
        <v>15</v>
      </c>
      <c r="Y63" s="6"/>
    </row>
    <row r="64" spans="1:25" x14ac:dyDescent="0.25">
      <c r="A64" s="9">
        <v>45632</v>
      </c>
      <c r="B64" s="10" t="s">
        <v>65</v>
      </c>
      <c r="C64" s="10"/>
      <c r="D64" s="10" t="str">
        <f>_xlfn.CONCAT(Table4[[#This Row],[Player]], Table4[[#This Row],[Detail]])</f>
        <v>Jalen Johnson</v>
      </c>
      <c r="E64" s="10" t="s">
        <v>55</v>
      </c>
      <c r="F64" s="11">
        <v>1</v>
      </c>
      <c r="G64" s="12" t="s">
        <v>388</v>
      </c>
      <c r="H64" s="21" t="str">
        <f>REPLACE(Table4[[#This Row],[Odds]], 1, 1, "")</f>
        <v>700</v>
      </c>
      <c r="I64" s="24">
        <f>(100/(Table4[[#This Row],[Column2]]+100))</f>
        <v>0.125</v>
      </c>
      <c r="J64" s="12">
        <f>RIGHT(Table4[[#This Row],[Odds]], LEN(Table4[[#This Row],[Odds]]) - 1)/100</f>
        <v>7</v>
      </c>
      <c r="K64" s="11">
        <v>8</v>
      </c>
      <c r="L64" s="10" t="s">
        <v>341</v>
      </c>
      <c r="M64" s="10" t="s">
        <v>385</v>
      </c>
      <c r="N64" s="25">
        <v>0.20730000000000001</v>
      </c>
      <c r="O64" s="10">
        <f>COUNTIFS(Table4[Player], Table4[[#This Row],[Player]], Table4[Result], "W")</f>
        <v>1</v>
      </c>
      <c r="P64" s="10">
        <f>COUNTIF(Table4[Player], Table4[[#This Row],[Player]])</f>
        <v>3</v>
      </c>
      <c r="Q64" s="11">
        <f>SUMIF(Table4[Player], Table4[[#This Row],[Player]], Table4[Wager])</f>
        <v>3</v>
      </c>
      <c r="R64" s="6">
        <f>SUMIF(Table4[Player], Table4[[#This Row],[Player]], Table4[Return])</f>
        <v>8</v>
      </c>
      <c r="S64" s="6">
        <f>Table4[[#This Row],[Returned]]-Table4[[#This Row],[Wagered]]</f>
        <v>5</v>
      </c>
      <c r="T64" s="19">
        <f>AVERAGEIFS(Table4[OddsMult], Table4[Player], Table4[[#This Row],[Player]])</f>
        <v>7.833333333333333</v>
      </c>
      <c r="U64" s="6">
        <f>SUMIF(Table4[PlayerDetail], Table4[[#This Row],[PlayerDetail]], Table4[Wager])</f>
        <v>3</v>
      </c>
      <c r="V64" s="6">
        <f>SUMIF(Table4[PlayerDetail], Table4[[#This Row],[PlayerDetail]], Table4[Return])</f>
        <v>8</v>
      </c>
      <c r="W64" s="26">
        <f>Table4[[#This Row],[Return Detail]]-Table4[[#This Row],[Wager Detail]]</f>
        <v>5</v>
      </c>
      <c r="X64" s="18">
        <f>AVERAGEIFS(Table4[OddsMult], Table4[PlayerDetail], Table4[[#This Row],[PlayerDetail]])</f>
        <v>7.833333333333333</v>
      </c>
      <c r="Y64" s="6"/>
    </row>
    <row r="65" spans="1:25" x14ac:dyDescent="0.25">
      <c r="A65" s="9">
        <v>45633</v>
      </c>
      <c r="B65" s="10" t="s">
        <v>23</v>
      </c>
      <c r="C65" s="10" t="s">
        <v>393</v>
      </c>
      <c r="D65" s="10" t="str">
        <f>_xlfn.CONCAT(Table4[[#This Row],[Player]], Table4[[#This Row],[Detail]])</f>
        <v>Evan Mobley2pt</v>
      </c>
      <c r="E65" s="10" t="s">
        <v>51</v>
      </c>
      <c r="F65" s="11">
        <v>1</v>
      </c>
      <c r="G65" s="12" t="s">
        <v>343</v>
      </c>
      <c r="H65" s="21" t="str">
        <f>REPLACE(Table4[[#This Row],[Odds]], 1, 1, "")</f>
        <v>600</v>
      </c>
      <c r="I65" s="24">
        <f>(100/(Table4[[#This Row],[Column2]]+100))</f>
        <v>0.14285714285714285</v>
      </c>
      <c r="J65" s="12">
        <f>RIGHT(Table4[[#This Row],[Odds]], LEN(Table4[[#This Row],[Odds]]) - 1)/100</f>
        <v>6</v>
      </c>
      <c r="K65" s="11">
        <v>7</v>
      </c>
      <c r="L65" s="10" t="s">
        <v>341</v>
      </c>
      <c r="M65" s="10" t="s">
        <v>392</v>
      </c>
      <c r="N65" s="25">
        <v>0.2364</v>
      </c>
      <c r="O65" s="10">
        <f>COUNTIFS(Table4[Player], Table4[[#This Row],[Player]], Table4[Result], "W")</f>
        <v>2</v>
      </c>
      <c r="P65" s="10">
        <f>COUNTIF(Table4[Player], Table4[[#This Row],[Player]])</f>
        <v>6</v>
      </c>
      <c r="Q65" s="11">
        <f>SUMIF(Table4[Player], Table4[[#This Row],[Player]], Table4[Wager])</f>
        <v>6</v>
      </c>
      <c r="R65" s="6">
        <f>SUMIF(Table4[Player], Table4[[#This Row],[Player]], Table4[Return])</f>
        <v>14</v>
      </c>
      <c r="S65" s="6">
        <f>Table4[[#This Row],[Returned]]-Table4[[#This Row],[Wagered]]</f>
        <v>8</v>
      </c>
      <c r="T65" s="19">
        <f>AVERAGEIFS(Table4[OddsMult], Table4[Player], Table4[[#This Row],[Player]])</f>
        <v>5.833333333333333</v>
      </c>
      <c r="U65" s="6">
        <f>SUMIF(Table4[PlayerDetail], Table4[[#This Row],[PlayerDetail]], Table4[Wager])</f>
        <v>1</v>
      </c>
      <c r="V65" s="6">
        <f>SUMIF(Table4[PlayerDetail], Table4[[#This Row],[PlayerDetail]], Table4[Return])</f>
        <v>7</v>
      </c>
      <c r="W65" s="26">
        <f>Table4[[#This Row],[Return Detail]]-Table4[[#This Row],[Wager Detail]]</f>
        <v>6</v>
      </c>
      <c r="X65" s="18">
        <f>AVERAGEIFS(Table4[OddsMult], Table4[PlayerDetail], Table4[[#This Row],[PlayerDetail]])</f>
        <v>6</v>
      </c>
      <c r="Y65" s="6"/>
    </row>
    <row r="66" spans="1:25" x14ac:dyDescent="0.25">
      <c r="A66" s="5">
        <v>45633</v>
      </c>
      <c r="B66" t="s">
        <v>178</v>
      </c>
      <c r="D66" t="str">
        <f>_xlfn.CONCAT(Table4[[#This Row],[Player]], Table4[[#This Row],[Detail]])</f>
        <v>CJ McCollum</v>
      </c>
      <c r="E66" t="s">
        <v>134</v>
      </c>
      <c r="F66" s="6">
        <v>1</v>
      </c>
      <c r="G66" s="7" t="s">
        <v>426</v>
      </c>
      <c r="H66" s="20" t="str">
        <f>REPLACE(Table4[[#This Row],[Odds]], 1, 1, "")</f>
        <v>850</v>
      </c>
      <c r="I66" s="23">
        <f>(100/(Table4[[#This Row],[Column2]]+100))</f>
        <v>0.10526315789473684</v>
      </c>
      <c r="J66" s="7">
        <f>RIGHT(Table4[[#This Row],[Odds]], LEN(Table4[[#This Row],[Odds]]) - 1)/100</f>
        <v>8.5</v>
      </c>
      <c r="K66" s="6">
        <v>0</v>
      </c>
      <c r="L66" t="s">
        <v>334</v>
      </c>
      <c r="M66" t="s">
        <v>392</v>
      </c>
      <c r="N66" s="3">
        <v>0.129</v>
      </c>
      <c r="O66">
        <f>COUNTIFS(Table4[Player], Table4[[#This Row],[Player]], Table4[Result], "W")</f>
        <v>0</v>
      </c>
      <c r="P66">
        <f>COUNTIF(Table4[Player], Table4[[#This Row],[Player]])</f>
        <v>2</v>
      </c>
      <c r="Q66" s="6">
        <f>SUMIF(Table4[Player], Table4[[#This Row],[Player]], Table4[Wager])</f>
        <v>2</v>
      </c>
      <c r="R66" s="6">
        <f>SUMIF(Table4[Player], Table4[[#This Row],[Player]], Table4[Return])</f>
        <v>0</v>
      </c>
      <c r="S66" s="6">
        <f>Table4[[#This Row],[Returned]]-Table4[[#This Row],[Wagered]]</f>
        <v>-2</v>
      </c>
      <c r="T66" s="19">
        <f>AVERAGEIFS(Table4[OddsMult], Table4[Player], Table4[[#This Row],[Player]])</f>
        <v>8</v>
      </c>
      <c r="U66" s="6">
        <f>SUMIF(Table4[PlayerDetail], Table4[[#This Row],[PlayerDetail]], Table4[Wager])</f>
        <v>2</v>
      </c>
      <c r="V66" s="6">
        <f>SUMIF(Table4[PlayerDetail], Table4[[#This Row],[PlayerDetail]], Table4[Return])</f>
        <v>0</v>
      </c>
      <c r="W66" s="26">
        <f>Table4[[#This Row],[Return Detail]]-Table4[[#This Row],[Wager Detail]]</f>
        <v>-2</v>
      </c>
      <c r="X66" s="18">
        <f>AVERAGEIFS(Table4[OddsMult], Table4[PlayerDetail], Table4[[#This Row],[PlayerDetail]])</f>
        <v>8</v>
      </c>
      <c r="Y66" s="6"/>
    </row>
    <row r="67" spans="1:25" x14ac:dyDescent="0.25">
      <c r="A67" s="5">
        <v>45633</v>
      </c>
      <c r="B67" t="s">
        <v>382</v>
      </c>
      <c r="D67" t="str">
        <f>_xlfn.CONCAT(Table4[[#This Row],[Player]], Table4[[#This Row],[Detail]])</f>
        <v>Isaiah Hartenstein</v>
      </c>
      <c r="E67" t="s">
        <v>49</v>
      </c>
      <c r="F67" s="6">
        <v>1</v>
      </c>
      <c r="G67" s="7" t="s">
        <v>433</v>
      </c>
      <c r="H67" s="20" t="str">
        <f>REPLACE(Table4[[#This Row],[Odds]], 1, 1, "")</f>
        <v>900</v>
      </c>
      <c r="I67" s="23">
        <f>(100/(Table4[[#This Row],[Column2]]+100))</f>
        <v>0.1</v>
      </c>
      <c r="J67" s="7">
        <f>RIGHT(Table4[[#This Row],[Odds]], LEN(Table4[[#This Row],[Odds]]) - 1)/100</f>
        <v>9</v>
      </c>
      <c r="K67" s="6">
        <v>0</v>
      </c>
      <c r="L67" t="s">
        <v>334</v>
      </c>
      <c r="M67" t="s">
        <v>385</v>
      </c>
      <c r="N67" s="3">
        <v>7.6100000000000001E-2</v>
      </c>
      <c r="O67">
        <f>COUNTIFS(Table4[Player], Table4[[#This Row],[Player]], Table4[Result], "W")</f>
        <v>0</v>
      </c>
      <c r="P67">
        <f>COUNTIF(Table4[Player], Table4[[#This Row],[Player]])</f>
        <v>2</v>
      </c>
      <c r="Q67" s="6">
        <f>SUMIF(Table4[Player], Table4[[#This Row],[Player]], Table4[Wager])</f>
        <v>2</v>
      </c>
      <c r="R67" s="6">
        <f>SUMIF(Table4[Player], Table4[[#This Row],[Player]], Table4[Return])</f>
        <v>0</v>
      </c>
      <c r="S67" s="6">
        <f>Table4[[#This Row],[Returned]]-Table4[[#This Row],[Wagered]]</f>
        <v>-2</v>
      </c>
      <c r="T67" s="19">
        <f>AVERAGEIFS(Table4[OddsMult], Table4[Player], Table4[[#This Row],[Player]])</f>
        <v>10</v>
      </c>
      <c r="U67" s="6">
        <f>SUMIF(Table4[PlayerDetail], Table4[[#This Row],[PlayerDetail]], Table4[Wager])</f>
        <v>2</v>
      </c>
      <c r="V67" s="6">
        <f>SUMIF(Table4[PlayerDetail], Table4[[#This Row],[PlayerDetail]], Table4[Return])</f>
        <v>0</v>
      </c>
      <c r="W67" s="26">
        <f>Table4[[#This Row],[Return Detail]]-Table4[[#This Row],[Wager Detail]]</f>
        <v>-2</v>
      </c>
      <c r="X67" s="18">
        <f>AVERAGEIFS(Table4[OddsMult], Table4[PlayerDetail], Table4[[#This Row],[PlayerDetail]])</f>
        <v>10</v>
      </c>
      <c r="Y67" s="6"/>
    </row>
    <row r="68" spans="1:25" x14ac:dyDescent="0.25">
      <c r="A68" s="5">
        <v>45633</v>
      </c>
      <c r="B68" t="s">
        <v>58</v>
      </c>
      <c r="D68" t="str">
        <f>_xlfn.CONCAT(Table4[[#This Row],[Player]], Table4[[#This Row],[Detail]])</f>
        <v>Jaylen Brown</v>
      </c>
      <c r="E68" t="s">
        <v>66</v>
      </c>
      <c r="F68" s="6">
        <v>1</v>
      </c>
      <c r="G68" s="7" t="s">
        <v>350</v>
      </c>
      <c r="H68" s="20" t="str">
        <f>REPLACE(Table4[[#This Row],[Odds]], 1, 1, "")</f>
        <v>550</v>
      </c>
      <c r="I68" s="23">
        <f>(100/(Table4[[#This Row],[Column2]]+100))</f>
        <v>0.15384615384615385</v>
      </c>
      <c r="J68" s="7">
        <f>RIGHT(Table4[[#This Row],[Odds]], LEN(Table4[[#This Row],[Odds]]) - 1)/100</f>
        <v>5.5</v>
      </c>
      <c r="K68" s="6">
        <v>0</v>
      </c>
      <c r="L68" t="s">
        <v>334</v>
      </c>
      <c r="M68" t="s">
        <v>392</v>
      </c>
      <c r="N68" s="3">
        <v>0.12280000000000001</v>
      </c>
      <c r="O68">
        <f>COUNTIFS(Table4[Player], Table4[[#This Row],[Player]], Table4[Result], "W")</f>
        <v>0</v>
      </c>
      <c r="P68">
        <f>COUNTIF(Table4[Player], Table4[[#This Row],[Player]])</f>
        <v>2</v>
      </c>
      <c r="Q68" s="6">
        <f>SUMIF(Table4[Player], Table4[[#This Row],[Player]], Table4[Wager])</f>
        <v>2</v>
      </c>
      <c r="R68" s="6">
        <f>SUMIF(Table4[Player], Table4[[#This Row],[Player]], Table4[Return])</f>
        <v>0</v>
      </c>
      <c r="S68" s="6">
        <f>Table4[[#This Row],[Returned]]-Table4[[#This Row],[Wagered]]</f>
        <v>-2</v>
      </c>
      <c r="T68" s="19">
        <f>AVERAGEIFS(Table4[OddsMult], Table4[Player], Table4[[#This Row],[Player]])</f>
        <v>12.75</v>
      </c>
      <c r="U68" s="6">
        <f>SUMIF(Table4[PlayerDetail], Table4[[#This Row],[PlayerDetail]], Table4[Wager])</f>
        <v>1</v>
      </c>
      <c r="V68" s="6">
        <f>SUMIF(Table4[PlayerDetail], Table4[[#This Row],[PlayerDetail]], Table4[Return])</f>
        <v>0</v>
      </c>
      <c r="W68" s="26">
        <f>Table4[[#This Row],[Return Detail]]-Table4[[#This Row],[Wager Detail]]</f>
        <v>-1</v>
      </c>
      <c r="X68" s="18">
        <f>AVERAGEIFS(Table4[OddsMult], Table4[PlayerDetail], Table4[[#This Row],[PlayerDetail]])</f>
        <v>5.5</v>
      </c>
      <c r="Y68" s="6"/>
    </row>
    <row r="69" spans="1:25" x14ac:dyDescent="0.25">
      <c r="A69" s="5">
        <v>45633</v>
      </c>
      <c r="B69" t="s">
        <v>356</v>
      </c>
      <c r="D69" t="str">
        <f>_xlfn.CONCAT(Table4[[#This Row],[Player]], Table4[[#This Row],[Detail]])</f>
        <v>Jaren Jackson Jr</v>
      </c>
      <c r="E69" t="s">
        <v>25</v>
      </c>
      <c r="F69" s="6">
        <v>1</v>
      </c>
      <c r="G69" s="7" t="s">
        <v>343</v>
      </c>
      <c r="H69" s="20" t="str">
        <f>REPLACE(Table4[[#This Row],[Odds]], 1, 1, "")</f>
        <v>600</v>
      </c>
      <c r="I69" s="23">
        <f>(100/(Table4[[#This Row],[Column2]]+100))</f>
        <v>0.14285714285714285</v>
      </c>
      <c r="J69" s="7">
        <f>RIGHT(Table4[[#This Row],[Odds]], LEN(Table4[[#This Row],[Odds]]) - 1)/100</f>
        <v>6</v>
      </c>
      <c r="K69" s="6">
        <v>0</v>
      </c>
      <c r="L69" t="s">
        <v>334</v>
      </c>
      <c r="M69" t="s">
        <v>392</v>
      </c>
      <c r="N69" s="3">
        <v>0.13009999999999999</v>
      </c>
      <c r="O69">
        <f>COUNTIFS(Table4[Player], Table4[[#This Row],[Player]], Table4[Result], "W")</f>
        <v>0</v>
      </c>
      <c r="P69">
        <f>COUNTIF(Table4[Player], Table4[[#This Row],[Player]])</f>
        <v>3</v>
      </c>
      <c r="Q69" s="6">
        <f>SUMIF(Table4[Player], Table4[[#This Row],[Player]], Table4[Wager])</f>
        <v>3</v>
      </c>
      <c r="R69" s="6">
        <f>SUMIF(Table4[Player], Table4[[#This Row],[Player]], Table4[Return])</f>
        <v>0</v>
      </c>
      <c r="S69" s="6">
        <f>Table4[[#This Row],[Returned]]-Table4[[#This Row],[Wagered]]</f>
        <v>-3</v>
      </c>
      <c r="T69" s="19">
        <f>AVERAGEIFS(Table4[OddsMult], Table4[Player], Table4[[#This Row],[Player]])</f>
        <v>14</v>
      </c>
      <c r="U69" s="6">
        <f>SUMIF(Table4[PlayerDetail], Table4[[#This Row],[PlayerDetail]], Table4[Wager])</f>
        <v>2</v>
      </c>
      <c r="V69" s="6">
        <f>SUMIF(Table4[PlayerDetail], Table4[[#This Row],[PlayerDetail]], Table4[Return])</f>
        <v>0</v>
      </c>
      <c r="W69" s="26">
        <f>Table4[[#This Row],[Return Detail]]-Table4[[#This Row],[Wager Detail]]</f>
        <v>-2</v>
      </c>
      <c r="X69" s="18">
        <f>AVERAGEIFS(Table4[OddsMult], Table4[PlayerDetail], Table4[[#This Row],[PlayerDetail]])</f>
        <v>6</v>
      </c>
      <c r="Y69" s="6"/>
    </row>
    <row r="70" spans="1:25" x14ac:dyDescent="0.25">
      <c r="A70" s="5">
        <v>45634</v>
      </c>
      <c r="B70" t="s">
        <v>64</v>
      </c>
      <c r="D70" t="str">
        <f>_xlfn.CONCAT(Table4[[#This Row],[Player]], Table4[[#This Row],[Detail]])</f>
        <v>Josh Giddey</v>
      </c>
      <c r="E70" t="s">
        <v>88</v>
      </c>
      <c r="F70" s="6">
        <v>1</v>
      </c>
      <c r="G70" s="7" t="s">
        <v>366</v>
      </c>
      <c r="H70" s="20" t="str">
        <f>REPLACE(Table4[[#This Row],[Odds]], 1, 1, "")</f>
        <v>1200</v>
      </c>
      <c r="I70" s="23">
        <f>(100/(Table4[[#This Row],[Column2]]+100))</f>
        <v>7.6923076923076927E-2</v>
      </c>
      <c r="J70" s="7">
        <f>RIGHT(Table4[[#This Row],[Odds]], LEN(Table4[[#This Row],[Odds]]) - 1)/100</f>
        <v>12</v>
      </c>
      <c r="K70" s="6">
        <v>0</v>
      </c>
      <c r="L70" t="s">
        <v>334</v>
      </c>
      <c r="M70" t="s">
        <v>385</v>
      </c>
      <c r="N70" s="3">
        <v>9.0200000000000002E-2</v>
      </c>
      <c r="O70">
        <f>COUNTIFS(Table4[Player], Table4[[#This Row],[Player]], Table4[Result], "W")</f>
        <v>0</v>
      </c>
      <c r="P70">
        <f>COUNTIF(Table4[Player], Table4[[#This Row],[Player]])</f>
        <v>6</v>
      </c>
      <c r="Q70" s="6">
        <f>SUMIF(Table4[Player], Table4[[#This Row],[Player]], Table4[Wager])</f>
        <v>5.5</v>
      </c>
      <c r="R70" s="6">
        <f>SUMIF(Table4[Player], Table4[[#This Row],[Player]], Table4[Return])</f>
        <v>0</v>
      </c>
      <c r="S70" s="6">
        <f>Table4[[#This Row],[Returned]]-Table4[[#This Row],[Wagered]]</f>
        <v>-5.5</v>
      </c>
      <c r="T70" s="19">
        <f>AVERAGEIFS(Table4[OddsMult], Table4[Player], Table4[[#This Row],[Player]])</f>
        <v>11.82</v>
      </c>
      <c r="U70" s="6">
        <f>SUMIF(Table4[PlayerDetail], Table4[[#This Row],[PlayerDetail]], Table4[Wager])</f>
        <v>4.5</v>
      </c>
      <c r="V70" s="6">
        <f>SUMIF(Table4[PlayerDetail], Table4[[#This Row],[PlayerDetail]], Table4[Return])</f>
        <v>0</v>
      </c>
      <c r="W70" s="26">
        <f>Table4[[#This Row],[Return Detail]]-Table4[[#This Row],[Wager Detail]]</f>
        <v>-4.5</v>
      </c>
      <c r="X70" s="18">
        <f>AVERAGEIFS(Table4[OddsMult], Table4[PlayerDetail], Table4[[#This Row],[PlayerDetail]])</f>
        <v>11.184000000000001</v>
      </c>
      <c r="Y70" s="6"/>
    </row>
    <row r="71" spans="1:25" x14ac:dyDescent="0.25">
      <c r="A71" s="5">
        <v>45634</v>
      </c>
      <c r="B71" t="s">
        <v>91</v>
      </c>
      <c r="D71" t="str">
        <f>_xlfn.CONCAT(Table4[[#This Row],[Player]], Table4[[#This Row],[Detail]])</f>
        <v>Paul George</v>
      </c>
      <c r="E71" t="s">
        <v>63</v>
      </c>
      <c r="F71" s="6">
        <v>1</v>
      </c>
      <c r="G71" s="7" t="s">
        <v>388</v>
      </c>
      <c r="H71" s="20" t="str">
        <f>REPLACE(Table4[[#This Row],[Odds]], 1, 1, "")</f>
        <v>700</v>
      </c>
      <c r="I71" s="23">
        <f>(100/(Table4[[#This Row],[Column2]]+100))</f>
        <v>0.125</v>
      </c>
      <c r="J71" s="7">
        <f>RIGHT(Table4[[#This Row],[Odds]], LEN(Table4[[#This Row],[Odds]]) - 1)/100</f>
        <v>7</v>
      </c>
      <c r="K71" s="6">
        <v>0</v>
      </c>
      <c r="L71" t="s">
        <v>334</v>
      </c>
      <c r="M71" t="s">
        <v>385</v>
      </c>
      <c r="N71" s="3">
        <v>0.1968</v>
      </c>
      <c r="O71">
        <f>COUNTIFS(Table4[Player], Table4[[#This Row],[Player]], Table4[Result], "W")</f>
        <v>0</v>
      </c>
      <c r="P71">
        <f>COUNTIF(Table4[Player], Table4[[#This Row],[Player]])</f>
        <v>3</v>
      </c>
      <c r="Q71" s="6">
        <f>SUMIF(Table4[Player], Table4[[#This Row],[Player]], Table4[Wager])</f>
        <v>3</v>
      </c>
      <c r="R71" s="6">
        <f>SUMIF(Table4[Player], Table4[[#This Row],[Player]], Table4[Return])</f>
        <v>0</v>
      </c>
      <c r="S71" s="6">
        <f>Table4[[#This Row],[Returned]]-Table4[[#This Row],[Wagered]]</f>
        <v>-3</v>
      </c>
      <c r="T71" s="19">
        <f>AVERAGEIFS(Table4[OddsMult], Table4[Player], Table4[[#This Row],[Player]])</f>
        <v>6</v>
      </c>
      <c r="U71" s="6">
        <f>SUMIF(Table4[PlayerDetail], Table4[[#This Row],[PlayerDetail]], Table4[Wager])</f>
        <v>3</v>
      </c>
      <c r="V71" s="6">
        <f>SUMIF(Table4[PlayerDetail], Table4[[#This Row],[PlayerDetail]], Table4[Return])</f>
        <v>0</v>
      </c>
      <c r="W71" s="26">
        <f>Table4[[#This Row],[Return Detail]]-Table4[[#This Row],[Wager Detail]]</f>
        <v>-3</v>
      </c>
      <c r="X71" s="18">
        <f>AVERAGEIFS(Table4[OddsMult], Table4[PlayerDetail], Table4[[#This Row],[PlayerDetail]])</f>
        <v>6</v>
      </c>
      <c r="Y71" s="6"/>
    </row>
    <row r="72" spans="1:25" x14ac:dyDescent="0.25">
      <c r="A72" s="9">
        <v>45634</v>
      </c>
      <c r="B72" s="10" t="s">
        <v>20</v>
      </c>
      <c r="C72" s="10"/>
      <c r="D72" s="10" t="str">
        <f>_xlfn.CONCAT(Table4[[#This Row],[Player]], Table4[[#This Row],[Detail]])</f>
        <v>Brook Lopez</v>
      </c>
      <c r="E72" s="10" t="s">
        <v>100</v>
      </c>
      <c r="F72" s="11">
        <v>1</v>
      </c>
      <c r="G72" s="12" t="s">
        <v>433</v>
      </c>
      <c r="H72" s="21" t="str">
        <f>REPLACE(Table4[[#This Row],[Odds]], 1, 1, "")</f>
        <v>900</v>
      </c>
      <c r="I72" s="24">
        <f>(100/(Table4[[#This Row],[Column2]]+100))</f>
        <v>0.1</v>
      </c>
      <c r="J72" s="12">
        <f>RIGHT(Table4[[#This Row],[Odds]], LEN(Table4[[#This Row],[Odds]]) - 1)/100</f>
        <v>9</v>
      </c>
      <c r="K72" s="11">
        <v>10</v>
      </c>
      <c r="L72" s="10" t="s">
        <v>341</v>
      </c>
      <c r="M72" s="10" t="s">
        <v>385</v>
      </c>
      <c r="N72" s="25">
        <v>0.14280000000000001</v>
      </c>
      <c r="O72" s="10">
        <f>COUNTIFS(Table4[Player], Table4[[#This Row],[Player]], Table4[Result], "W")</f>
        <v>1</v>
      </c>
      <c r="P72" s="10">
        <f>COUNTIF(Table4[Player], Table4[[#This Row],[Player]])</f>
        <v>3</v>
      </c>
      <c r="Q72" s="11">
        <f>SUMIF(Table4[Player], Table4[[#This Row],[Player]], Table4[Wager])</f>
        <v>3</v>
      </c>
      <c r="R72" s="6">
        <f>SUMIF(Table4[Player], Table4[[#This Row],[Player]], Table4[Return])</f>
        <v>10</v>
      </c>
      <c r="S72" s="6">
        <f>Table4[[#This Row],[Returned]]-Table4[[#This Row],[Wagered]]</f>
        <v>7</v>
      </c>
      <c r="T72" s="19">
        <f>AVERAGEIFS(Table4[OddsMult], Table4[Player], Table4[[#This Row],[Player]])</f>
        <v>6.833333333333333</v>
      </c>
      <c r="U72" s="6">
        <f>SUMIF(Table4[PlayerDetail], Table4[[#This Row],[PlayerDetail]], Table4[Wager])</f>
        <v>3</v>
      </c>
      <c r="V72" s="6">
        <f>SUMIF(Table4[PlayerDetail], Table4[[#This Row],[PlayerDetail]], Table4[Return])</f>
        <v>10</v>
      </c>
      <c r="W72" s="26">
        <f>Table4[[#This Row],[Return Detail]]-Table4[[#This Row],[Wager Detail]]</f>
        <v>7</v>
      </c>
      <c r="X72" s="18">
        <f>AVERAGEIFS(Table4[OddsMult], Table4[PlayerDetail], Table4[[#This Row],[PlayerDetail]])</f>
        <v>6.833333333333333</v>
      </c>
      <c r="Y72" s="6"/>
    </row>
    <row r="73" spans="1:25" x14ac:dyDescent="0.25">
      <c r="A73" s="5">
        <v>45634</v>
      </c>
      <c r="B73" t="s">
        <v>72</v>
      </c>
      <c r="D73" t="str">
        <f>_xlfn.CONCAT(Table4[[#This Row],[Player]], Table4[[#This Row],[Detail]])</f>
        <v>Brandon Miller</v>
      </c>
      <c r="E73" t="s">
        <v>27</v>
      </c>
      <c r="F73" s="6">
        <v>1</v>
      </c>
      <c r="G73" s="7" t="s">
        <v>350</v>
      </c>
      <c r="H73" s="20" t="str">
        <f>REPLACE(Table4[[#This Row],[Odds]], 1, 1, "")</f>
        <v>550</v>
      </c>
      <c r="I73" s="23">
        <f>(100/(Table4[[#This Row],[Column2]]+100))</f>
        <v>0.15384615384615385</v>
      </c>
      <c r="J73" s="7">
        <f>RIGHT(Table4[[#This Row],[Odds]], LEN(Table4[[#This Row],[Odds]]) - 1)/100</f>
        <v>5.5</v>
      </c>
      <c r="K73" s="6">
        <v>0</v>
      </c>
      <c r="L73" t="s">
        <v>334</v>
      </c>
      <c r="M73" t="s">
        <v>385</v>
      </c>
      <c r="N73" s="3">
        <v>0.2213</v>
      </c>
      <c r="O73">
        <f>COUNTIFS(Table4[Player], Table4[[#This Row],[Player]], Table4[Result], "W")</f>
        <v>0</v>
      </c>
      <c r="P73">
        <f>COUNTIF(Table4[Player], Table4[[#This Row],[Player]])</f>
        <v>2</v>
      </c>
      <c r="Q73" s="6">
        <f>SUMIF(Table4[Player], Table4[[#This Row],[Player]], Table4[Wager])</f>
        <v>2</v>
      </c>
      <c r="R73" s="6">
        <f>SUMIF(Table4[Player], Table4[[#This Row],[Player]], Table4[Return])</f>
        <v>0</v>
      </c>
      <c r="S73" s="6">
        <f>Table4[[#This Row],[Returned]]-Table4[[#This Row],[Wagered]]</f>
        <v>-2</v>
      </c>
      <c r="T73" s="19">
        <f>AVERAGEIFS(Table4[OddsMult], Table4[Player], Table4[[#This Row],[Player]])</f>
        <v>11.25</v>
      </c>
      <c r="U73" s="6">
        <f>SUMIF(Table4[PlayerDetail], Table4[[#This Row],[PlayerDetail]], Table4[Wager])</f>
        <v>1</v>
      </c>
      <c r="V73" s="6">
        <f>SUMIF(Table4[PlayerDetail], Table4[[#This Row],[PlayerDetail]], Table4[Return])</f>
        <v>0</v>
      </c>
      <c r="W73" s="26">
        <f>Table4[[#This Row],[Return Detail]]-Table4[[#This Row],[Wager Detail]]</f>
        <v>-1</v>
      </c>
      <c r="X73" s="18">
        <f>AVERAGEIFS(Table4[OddsMult], Table4[PlayerDetail], Table4[[#This Row],[PlayerDetail]])</f>
        <v>5.5</v>
      </c>
      <c r="Y73" s="6"/>
    </row>
    <row r="74" spans="1:25" x14ac:dyDescent="0.25">
      <c r="A74" s="5">
        <v>45634</v>
      </c>
      <c r="B74" t="s">
        <v>23</v>
      </c>
      <c r="D74" t="str">
        <f>_xlfn.CONCAT(Table4[[#This Row],[Player]], Table4[[#This Row],[Detail]])</f>
        <v>Evan Mobley</v>
      </c>
      <c r="E74" t="s">
        <v>70</v>
      </c>
      <c r="F74" s="6">
        <v>1</v>
      </c>
      <c r="G74" s="7" t="s">
        <v>350</v>
      </c>
      <c r="H74" s="20" t="str">
        <f>REPLACE(Table4[[#This Row],[Odds]], 1, 1, "")</f>
        <v>550</v>
      </c>
      <c r="I74" s="23">
        <f>(100/(Table4[[#This Row],[Column2]]+100))</f>
        <v>0.15384615384615385</v>
      </c>
      <c r="J74" s="7">
        <f>RIGHT(Table4[[#This Row],[Odds]], LEN(Table4[[#This Row],[Odds]]) - 1)/100</f>
        <v>5.5</v>
      </c>
      <c r="K74" s="6">
        <v>0</v>
      </c>
      <c r="L74" t="s">
        <v>334</v>
      </c>
      <c r="M74" t="s">
        <v>385</v>
      </c>
      <c r="N74" s="3">
        <v>0.25390000000000001</v>
      </c>
      <c r="O74">
        <f>COUNTIFS(Table4[Player], Table4[[#This Row],[Player]], Table4[Result], "W")</f>
        <v>2</v>
      </c>
      <c r="P74">
        <f>COUNTIF(Table4[Player], Table4[[#This Row],[Player]])</f>
        <v>6</v>
      </c>
      <c r="Q74" s="6">
        <f>SUMIF(Table4[Player], Table4[[#This Row],[Player]], Table4[Wager])</f>
        <v>6</v>
      </c>
      <c r="R74" s="6">
        <f>SUMIF(Table4[Player], Table4[[#This Row],[Player]], Table4[Return])</f>
        <v>14</v>
      </c>
      <c r="S74" s="6">
        <f>Table4[[#This Row],[Returned]]-Table4[[#This Row],[Wagered]]</f>
        <v>8</v>
      </c>
      <c r="T74" s="19">
        <f>AVERAGEIFS(Table4[OddsMult], Table4[Player], Table4[[#This Row],[Player]])</f>
        <v>5.833333333333333</v>
      </c>
      <c r="U74" s="6">
        <f>SUMIF(Table4[PlayerDetail], Table4[[#This Row],[PlayerDetail]], Table4[Wager])</f>
        <v>5</v>
      </c>
      <c r="V74" s="6">
        <f>SUMIF(Table4[PlayerDetail], Table4[[#This Row],[PlayerDetail]], Table4[Return])</f>
        <v>7</v>
      </c>
      <c r="W74" s="26">
        <f>Table4[[#This Row],[Return Detail]]-Table4[[#This Row],[Wager Detail]]</f>
        <v>2</v>
      </c>
      <c r="X74" s="18">
        <f>AVERAGEIFS(Table4[OddsMult], Table4[PlayerDetail], Table4[[#This Row],[PlayerDetail]])</f>
        <v>5.8</v>
      </c>
      <c r="Y74" s="6"/>
    </row>
    <row r="75" spans="1:25" x14ac:dyDescent="0.25">
      <c r="A75" s="5">
        <v>45634</v>
      </c>
      <c r="B75" t="s">
        <v>16</v>
      </c>
      <c r="C75" t="s">
        <v>333</v>
      </c>
      <c r="D75" t="str">
        <f>_xlfn.CONCAT(Table4[[#This Row],[Player]], Table4[[#This Row],[Detail]])</f>
        <v>Zaccharie Risacher3pt</v>
      </c>
      <c r="E75" t="s">
        <v>46</v>
      </c>
      <c r="F75" s="6">
        <v>1</v>
      </c>
      <c r="G75" s="7" t="s">
        <v>435</v>
      </c>
      <c r="H75" s="20" t="str">
        <f>REPLACE(Table4[[#This Row],[Odds]], 1, 1, "")</f>
        <v>2100</v>
      </c>
      <c r="I75" s="23">
        <f>(100/(Table4[[#This Row],[Column2]]+100))</f>
        <v>4.5454545454545456E-2</v>
      </c>
      <c r="J75" s="7">
        <f>RIGHT(Table4[[#This Row],[Odds]], LEN(Table4[[#This Row],[Odds]]) - 1)/100</f>
        <v>21</v>
      </c>
      <c r="K75" s="6">
        <v>0</v>
      </c>
      <c r="L75" t="s">
        <v>334</v>
      </c>
      <c r="M75" t="s">
        <v>385</v>
      </c>
      <c r="N75" s="3">
        <v>0.1159</v>
      </c>
      <c r="O75">
        <f>COUNTIFS(Table4[Player], Table4[[#This Row],[Player]], Table4[Result], "W")</f>
        <v>0</v>
      </c>
      <c r="P75">
        <f>COUNTIF(Table4[Player], Table4[[#This Row],[Player]])</f>
        <v>8</v>
      </c>
      <c r="Q75" s="6">
        <f>SUMIF(Table4[Player], Table4[[#This Row],[Player]], Table4[Wager])</f>
        <v>9</v>
      </c>
      <c r="R75" s="6">
        <f>SUMIF(Table4[Player], Table4[[#This Row],[Player]], Table4[Return])</f>
        <v>0</v>
      </c>
      <c r="S75" s="6">
        <f>Table4[[#This Row],[Returned]]-Table4[[#This Row],[Wagered]]</f>
        <v>-9</v>
      </c>
      <c r="T75" s="19">
        <f>AVERAGEIFS(Table4[OddsMult], Table4[Player], Table4[[#This Row],[Player]])</f>
        <v>26.875</v>
      </c>
      <c r="U75" s="6">
        <f>SUMIF(Table4[PlayerDetail], Table4[[#This Row],[PlayerDetail]], Table4[Wager])</f>
        <v>8</v>
      </c>
      <c r="V75" s="6">
        <f>SUMIF(Table4[PlayerDetail], Table4[[#This Row],[PlayerDetail]], Table4[Return])</f>
        <v>0</v>
      </c>
      <c r="W75" s="26">
        <f>Table4[[#This Row],[Return Detail]]-Table4[[#This Row],[Wager Detail]]</f>
        <v>-8</v>
      </c>
      <c r="X75" s="18">
        <f>AVERAGEIFS(Table4[OddsMult], Table4[PlayerDetail], Table4[[#This Row],[PlayerDetail]])</f>
        <v>26.428571428571427</v>
      </c>
      <c r="Y75" s="6"/>
    </row>
    <row r="76" spans="1:25" x14ac:dyDescent="0.25">
      <c r="A76" s="5">
        <v>45634</v>
      </c>
      <c r="B76" t="s">
        <v>173</v>
      </c>
      <c r="D76" t="str">
        <f>_xlfn.CONCAT(Table4[[#This Row],[Player]], Table4[[#This Row],[Detail]])</f>
        <v>Russell Westbrook</v>
      </c>
      <c r="E76" t="s">
        <v>15</v>
      </c>
      <c r="F76" s="6">
        <v>1</v>
      </c>
      <c r="G76" s="7" t="s">
        <v>436</v>
      </c>
      <c r="H76" s="20" t="str">
        <f>REPLACE(Table4[[#This Row],[Odds]], 1, 1, "")</f>
        <v>950</v>
      </c>
      <c r="I76" s="23">
        <f>(100/(Table4[[#This Row],[Column2]]+100))</f>
        <v>9.5238095238095233E-2</v>
      </c>
      <c r="J76" s="7">
        <f>RIGHT(Table4[[#This Row],[Odds]], LEN(Table4[[#This Row],[Odds]]) - 1)/100</f>
        <v>9.5</v>
      </c>
      <c r="K76" s="6">
        <v>0</v>
      </c>
      <c r="L76" t="s">
        <v>334</v>
      </c>
      <c r="M76" t="s">
        <v>385</v>
      </c>
      <c r="N76" s="3">
        <v>0.10290000000000001</v>
      </c>
      <c r="O76">
        <f>COUNTIFS(Table4[Player], Table4[[#This Row],[Player]], Table4[Result], "W")</f>
        <v>0</v>
      </c>
      <c r="P76">
        <f>COUNTIF(Table4[Player], Table4[[#This Row],[Player]])</f>
        <v>1</v>
      </c>
      <c r="Q76" s="6">
        <f>SUMIF(Table4[Player], Table4[[#This Row],[Player]], Table4[Wager])</f>
        <v>1</v>
      </c>
      <c r="R76" s="6">
        <f>SUMIF(Table4[Player], Table4[[#This Row],[Player]], Table4[Return])</f>
        <v>0</v>
      </c>
      <c r="S76" s="6">
        <f>Table4[[#This Row],[Returned]]-Table4[[#This Row],[Wagered]]</f>
        <v>-1</v>
      </c>
      <c r="T76" s="19">
        <f>AVERAGEIFS(Table4[OddsMult], Table4[Player], Table4[[#This Row],[Player]])</f>
        <v>9.5</v>
      </c>
      <c r="U76" s="6">
        <f>SUMIF(Table4[PlayerDetail], Table4[[#This Row],[PlayerDetail]], Table4[Wager])</f>
        <v>1</v>
      </c>
      <c r="V76" s="6">
        <f>SUMIF(Table4[PlayerDetail], Table4[[#This Row],[PlayerDetail]], Table4[Return])</f>
        <v>0</v>
      </c>
      <c r="W76" s="26">
        <f>Table4[[#This Row],[Return Detail]]-Table4[[#This Row],[Wager Detail]]</f>
        <v>-1</v>
      </c>
      <c r="X76" s="18">
        <f>AVERAGEIFS(Table4[OddsMult], Table4[PlayerDetail], Table4[[#This Row],[PlayerDetail]])</f>
        <v>9.5</v>
      </c>
      <c r="Y76" s="6"/>
    </row>
    <row r="77" spans="1:25" x14ac:dyDescent="0.25">
      <c r="A77" s="5">
        <v>45634</v>
      </c>
      <c r="B77" t="s">
        <v>10</v>
      </c>
      <c r="C77" t="s">
        <v>333</v>
      </c>
      <c r="D77" t="str">
        <f>_xlfn.CONCAT(Table4[[#This Row],[Player]], Table4[[#This Row],[Detail]])</f>
        <v>Julian Champagnie3pt</v>
      </c>
      <c r="E77" t="s">
        <v>49</v>
      </c>
      <c r="F77" s="6">
        <v>1</v>
      </c>
      <c r="G77" s="7" t="s">
        <v>436</v>
      </c>
      <c r="H77" s="20" t="str">
        <f>REPLACE(Table4[[#This Row],[Odds]], 1, 1, "")</f>
        <v>950</v>
      </c>
      <c r="I77" s="23">
        <f>(100/(Table4[[#This Row],[Column2]]+100))</f>
        <v>9.5238095238095233E-2</v>
      </c>
      <c r="J77" s="7">
        <f>RIGHT(Table4[[#This Row],[Odds]], LEN(Table4[[#This Row],[Odds]]) - 1)/100</f>
        <v>9.5</v>
      </c>
      <c r="K77" s="6">
        <v>0</v>
      </c>
      <c r="L77" t="s">
        <v>334</v>
      </c>
      <c r="M77" t="s">
        <v>385</v>
      </c>
      <c r="N77" s="3">
        <v>0.20780000000000001</v>
      </c>
      <c r="O77">
        <f>COUNTIFS(Table4[Player], Table4[[#This Row],[Player]], Table4[Result], "W")</f>
        <v>0</v>
      </c>
      <c r="P77">
        <f>COUNTIF(Table4[Player], Table4[[#This Row],[Player]])</f>
        <v>4</v>
      </c>
      <c r="Q77" s="6">
        <f>SUMIF(Table4[Player], Table4[[#This Row],[Player]], Table4[Wager])</f>
        <v>4</v>
      </c>
      <c r="R77" s="6">
        <f>SUMIF(Table4[Player], Table4[[#This Row],[Player]], Table4[Return])</f>
        <v>0</v>
      </c>
      <c r="S77" s="6">
        <f>Table4[[#This Row],[Returned]]-Table4[[#This Row],[Wagered]]</f>
        <v>-4</v>
      </c>
      <c r="T77" s="19">
        <f>AVERAGEIFS(Table4[OddsMult], Table4[Player], Table4[[#This Row],[Player]])</f>
        <v>12.375</v>
      </c>
      <c r="U77" s="6">
        <f>SUMIF(Table4[PlayerDetail], Table4[[#This Row],[PlayerDetail]], Table4[Wager])</f>
        <v>3</v>
      </c>
      <c r="V77" s="6">
        <f>SUMIF(Table4[PlayerDetail], Table4[[#This Row],[PlayerDetail]], Table4[Return])</f>
        <v>0</v>
      </c>
      <c r="W77" s="26">
        <f>Table4[[#This Row],[Return Detail]]-Table4[[#This Row],[Wager Detail]]</f>
        <v>-3</v>
      </c>
      <c r="X77" s="18">
        <f>AVERAGEIFS(Table4[OddsMult], Table4[PlayerDetail], Table4[[#This Row],[PlayerDetail]])</f>
        <v>14.166666666666666</v>
      </c>
      <c r="Y77" s="6"/>
    </row>
    <row r="78" spans="1:25" x14ac:dyDescent="0.25">
      <c r="A78" s="5">
        <v>45634</v>
      </c>
      <c r="B78" t="s">
        <v>77</v>
      </c>
      <c r="D78" t="str">
        <f>_xlfn.CONCAT(Table4[[#This Row],[Player]], Table4[[#This Row],[Detail]])</f>
        <v>Jaylen Wells</v>
      </c>
      <c r="E78" t="s">
        <v>42</v>
      </c>
      <c r="F78" s="6">
        <v>1</v>
      </c>
      <c r="G78" s="7" t="s">
        <v>426</v>
      </c>
      <c r="H78" s="20" t="str">
        <f>REPLACE(Table4[[#This Row],[Odds]], 1, 1, "")</f>
        <v>850</v>
      </c>
      <c r="I78" s="23">
        <f>(100/(Table4[[#This Row],[Column2]]+100))</f>
        <v>0.10526315789473684</v>
      </c>
      <c r="J78" s="7">
        <f>RIGHT(Table4[[#This Row],[Odds]], LEN(Table4[[#This Row],[Odds]]) - 1)/100</f>
        <v>8.5</v>
      </c>
      <c r="K78" s="6">
        <v>0</v>
      </c>
      <c r="L78" t="s">
        <v>334</v>
      </c>
      <c r="M78" t="s">
        <v>385</v>
      </c>
      <c r="N78" s="3">
        <v>0.18990000000000001</v>
      </c>
      <c r="O78">
        <f>COUNTIFS(Table4[Player], Table4[[#This Row],[Player]], Table4[Result], "W")</f>
        <v>0</v>
      </c>
      <c r="P78">
        <f>COUNTIF(Table4[Player], Table4[[#This Row],[Player]])</f>
        <v>1</v>
      </c>
      <c r="Q78" s="6">
        <f>SUMIF(Table4[Player], Table4[[#This Row],[Player]], Table4[Wager])</f>
        <v>1</v>
      </c>
      <c r="R78" s="6">
        <f>SUMIF(Table4[Player], Table4[[#This Row],[Player]], Table4[Return])</f>
        <v>0</v>
      </c>
      <c r="S78" s="6">
        <f>Table4[[#This Row],[Returned]]-Table4[[#This Row],[Wagered]]</f>
        <v>-1</v>
      </c>
      <c r="T78" s="19">
        <f>AVERAGEIFS(Table4[OddsMult], Table4[Player], Table4[[#This Row],[Player]])</f>
        <v>8.5</v>
      </c>
      <c r="U78" s="6">
        <f>SUMIF(Table4[PlayerDetail], Table4[[#This Row],[PlayerDetail]], Table4[Wager])</f>
        <v>1</v>
      </c>
      <c r="V78" s="6">
        <f>SUMIF(Table4[PlayerDetail], Table4[[#This Row],[PlayerDetail]], Table4[Return])</f>
        <v>0</v>
      </c>
      <c r="W78" s="26">
        <f>Table4[[#This Row],[Return Detail]]-Table4[[#This Row],[Wager Detail]]</f>
        <v>-1</v>
      </c>
      <c r="X78" s="18">
        <f>AVERAGEIFS(Table4[OddsMult], Table4[PlayerDetail], Table4[[#This Row],[PlayerDetail]])</f>
        <v>8.5</v>
      </c>
      <c r="Y78" s="6"/>
    </row>
    <row r="79" spans="1:25" x14ac:dyDescent="0.25">
      <c r="A79" s="5">
        <v>45634</v>
      </c>
      <c r="B79" t="s">
        <v>34</v>
      </c>
      <c r="E79" t="s">
        <v>124</v>
      </c>
      <c r="F79" s="6">
        <v>1</v>
      </c>
      <c r="G79" s="7" t="s">
        <v>350</v>
      </c>
      <c r="H79" s="20" t="str">
        <f>REPLACE(Table4[[#This Row],[Odds]], 1, 1, "")</f>
        <v>550</v>
      </c>
      <c r="I79" s="23">
        <f>(100/(Table4[[#This Row],[Column2]]+100))</f>
        <v>0.15384615384615385</v>
      </c>
      <c r="J79" s="7">
        <f>RIGHT(Table4[[#This Row],[Odds]], LEN(Table4[[#This Row],[Odds]]) - 1)/100</f>
        <v>5.5</v>
      </c>
      <c r="K79" s="6">
        <v>0</v>
      </c>
      <c r="L79" t="s">
        <v>334</v>
      </c>
      <c r="M79" t="s">
        <v>385</v>
      </c>
      <c r="N79" s="3">
        <v>0.23549999999999999</v>
      </c>
      <c r="O79">
        <f>COUNTIFS(Table4[Player], Table4[[#This Row],[Player]], Table4[Result], "W")</f>
        <v>0</v>
      </c>
      <c r="P79">
        <f>COUNTIF(Table4[Player], Table4[[#This Row],[Player]])</f>
        <v>5</v>
      </c>
      <c r="Q79" s="6">
        <f>SUMIF(Table4[Player], Table4[[#This Row],[Player]], Table4[Wager])</f>
        <v>6</v>
      </c>
      <c r="R79" s="6">
        <f>SUMIF(Table4[Player], Table4[[#This Row],[Player]], Table4[Return])</f>
        <v>0</v>
      </c>
      <c r="S79" s="6">
        <f>Table4[[#This Row],[Returned]]-Table4[[#This Row],[Wagered]]</f>
        <v>-6</v>
      </c>
      <c r="T79" s="19">
        <f>AVERAGEIFS(Table4[OddsMult], Table4[Player], Table4[[#This Row],[Player]])</f>
        <v>12.7</v>
      </c>
      <c r="U79" s="6">
        <f>SUMIF(Table4[PlayerDetail], Table4[[#This Row],[PlayerDetail]], Table4[Wager])</f>
        <v>0</v>
      </c>
      <c r="V79" s="6">
        <f>SUMIF(Table4[PlayerDetail], Table4[[#This Row],[PlayerDetail]], Table4[Return])</f>
        <v>0</v>
      </c>
      <c r="W79" s="26">
        <f>Table4[[#This Row],[Return Detail]]-Table4[[#This Row],[Wager Detail]]</f>
        <v>0</v>
      </c>
      <c r="X79" s="18" t="e">
        <f>AVERAGEIFS(Table4[OddsMult], Table4[PlayerDetail], Table4[[#This Row],[PlayerDetail]])</f>
        <v>#DIV/0!</v>
      </c>
      <c r="Y79" s="6"/>
    </row>
    <row r="80" spans="1:25" x14ac:dyDescent="0.25">
      <c r="A80" s="5">
        <v>45634</v>
      </c>
      <c r="B80" t="s">
        <v>34</v>
      </c>
      <c r="C80" t="s">
        <v>333</v>
      </c>
      <c r="D80" t="str">
        <f>_xlfn.CONCAT(Table4[[#This Row],[Player]], Table4[[#This Row],[Detail]])</f>
        <v>Anthony Edwards3pt</v>
      </c>
      <c r="E80" t="s">
        <v>124</v>
      </c>
      <c r="F80" s="6">
        <v>1</v>
      </c>
      <c r="G80" s="7" t="s">
        <v>435</v>
      </c>
      <c r="H80" s="20" t="str">
        <f>REPLACE(Table4[[#This Row],[Odds]], 1, 1, "")</f>
        <v>2100</v>
      </c>
      <c r="I80" s="23">
        <f>(100/(Table4[[#This Row],[Column2]]+100))</f>
        <v>4.5454545454545456E-2</v>
      </c>
      <c r="J80" s="7">
        <f>RIGHT(Table4[[#This Row],[Odds]], LEN(Table4[[#This Row],[Odds]]) - 1)/100</f>
        <v>21</v>
      </c>
      <c r="K80" s="6">
        <v>0</v>
      </c>
      <c r="L80" t="s">
        <v>334</v>
      </c>
      <c r="M80" t="s">
        <v>385</v>
      </c>
      <c r="N80" s="3">
        <v>0.1409</v>
      </c>
      <c r="O80">
        <f>COUNTIFS(Table4[Player], Table4[[#This Row],[Player]], Table4[Result], "W")</f>
        <v>0</v>
      </c>
      <c r="P80">
        <f>COUNTIF(Table4[Player], Table4[[#This Row],[Player]])</f>
        <v>5</v>
      </c>
      <c r="Q80" s="6">
        <f>SUMIF(Table4[Player], Table4[[#This Row],[Player]], Table4[Wager])</f>
        <v>6</v>
      </c>
      <c r="R80" s="6">
        <f>SUMIF(Table4[Player], Table4[[#This Row],[Player]], Table4[Return])</f>
        <v>0</v>
      </c>
      <c r="S80" s="6">
        <f>Table4[[#This Row],[Returned]]-Table4[[#This Row],[Wagered]]</f>
        <v>-6</v>
      </c>
      <c r="T80" s="19">
        <f>AVERAGEIFS(Table4[OddsMult], Table4[Player], Table4[[#This Row],[Player]])</f>
        <v>12.7</v>
      </c>
      <c r="U80" s="6">
        <f>SUMIF(Table4[PlayerDetail], Table4[[#This Row],[PlayerDetail]], Table4[Wager])</f>
        <v>4</v>
      </c>
      <c r="V80" s="6">
        <f>SUMIF(Table4[PlayerDetail], Table4[[#This Row],[PlayerDetail]], Table4[Return])</f>
        <v>0</v>
      </c>
      <c r="W80" s="26">
        <f>Table4[[#This Row],[Return Detail]]-Table4[[#This Row],[Wager Detail]]</f>
        <v>-4</v>
      </c>
      <c r="X80" s="18">
        <f>AVERAGEIFS(Table4[OddsMult], Table4[PlayerDetail], Table4[[#This Row],[PlayerDetail]])</f>
        <v>17.666666666666668</v>
      </c>
      <c r="Y80" s="6"/>
    </row>
    <row r="81" spans="1:25" x14ac:dyDescent="0.25">
      <c r="A81" s="5">
        <v>45634</v>
      </c>
      <c r="B81" t="s">
        <v>61</v>
      </c>
      <c r="E81" t="s">
        <v>29</v>
      </c>
      <c r="F81" s="6">
        <v>1</v>
      </c>
      <c r="G81" s="7" t="s">
        <v>343</v>
      </c>
      <c r="H81" s="20" t="str">
        <f>REPLACE(Table4[[#This Row],[Odds]], 1, 1, "")</f>
        <v>600</v>
      </c>
      <c r="I81" s="23">
        <f>(100/(Table4[[#This Row],[Column2]]+100))</f>
        <v>0.14285714285714285</v>
      </c>
      <c r="J81" s="7">
        <f>RIGHT(Table4[[#This Row],[Odds]], LEN(Table4[[#This Row],[Odds]]) - 1)/100</f>
        <v>6</v>
      </c>
      <c r="K81" s="6">
        <v>0</v>
      </c>
      <c r="L81" t="s">
        <v>334</v>
      </c>
      <c r="M81" t="s">
        <v>385</v>
      </c>
      <c r="N81" s="3">
        <v>0.2059</v>
      </c>
      <c r="O81">
        <f>COUNTIFS(Table4[Player], Table4[[#This Row],[Player]], Table4[Result], "W")</f>
        <v>1</v>
      </c>
      <c r="P81">
        <f>COUNTIF(Table4[Player], Table4[[#This Row],[Player]])</f>
        <v>2</v>
      </c>
      <c r="Q81" s="6">
        <f>SUMIF(Table4[Player], Table4[[#This Row],[Player]], Table4[Wager])</f>
        <v>2</v>
      </c>
      <c r="R81" s="6">
        <f>SUMIF(Table4[Player], Table4[[#This Row],[Player]], Table4[Return])</f>
        <v>8.5</v>
      </c>
      <c r="S81" s="6">
        <f>Table4[[#This Row],[Returned]]-Table4[[#This Row],[Wagered]]</f>
        <v>6.5</v>
      </c>
      <c r="T81" s="19">
        <f>AVERAGEIFS(Table4[OddsMult], Table4[Player], Table4[[#This Row],[Player]])</f>
        <v>6.75</v>
      </c>
      <c r="U81" s="6">
        <f>SUMIF(Table4[PlayerDetail], Table4[[#This Row],[PlayerDetail]], Table4[Wager])</f>
        <v>0</v>
      </c>
      <c r="V81" s="6">
        <f>SUMIF(Table4[PlayerDetail], Table4[[#This Row],[PlayerDetail]], Table4[Return])</f>
        <v>0</v>
      </c>
      <c r="W81" s="26">
        <f>Table4[[#This Row],[Return Detail]]-Table4[[#This Row],[Wager Detail]]</f>
        <v>0</v>
      </c>
      <c r="X81" s="18" t="e">
        <f>AVERAGEIFS(Table4[OddsMult], Table4[PlayerDetail], Table4[[#This Row],[PlayerDetail]])</f>
        <v>#DIV/0!</v>
      </c>
      <c r="Y81" s="6"/>
    </row>
    <row r="82" spans="1:25" x14ac:dyDescent="0.25">
      <c r="A82" s="5">
        <v>45634</v>
      </c>
      <c r="B82" t="s">
        <v>30</v>
      </c>
      <c r="E82" t="s">
        <v>59</v>
      </c>
      <c r="F82" s="6">
        <v>1</v>
      </c>
      <c r="G82" s="7" t="s">
        <v>348</v>
      </c>
      <c r="H82" s="20" t="str">
        <f>REPLACE(Table4[[#This Row],[Odds]], 1, 1, "")</f>
        <v>500</v>
      </c>
      <c r="I82" s="23">
        <f>(100/(Table4[[#This Row],[Column2]]+100))</f>
        <v>0.16666666666666666</v>
      </c>
      <c r="J82" s="7">
        <f>RIGHT(Table4[[#This Row],[Odds]], LEN(Table4[[#This Row],[Odds]]) - 1)/100</f>
        <v>5</v>
      </c>
      <c r="K82" s="6">
        <v>0</v>
      </c>
      <c r="L82" t="s">
        <v>334</v>
      </c>
      <c r="M82" t="s">
        <v>385</v>
      </c>
      <c r="N82" s="3">
        <v>0.2311</v>
      </c>
      <c r="O82">
        <f>COUNTIFS(Table4[Player], Table4[[#This Row],[Player]], Table4[Result], "W")</f>
        <v>3</v>
      </c>
      <c r="P82">
        <f>COUNTIF(Table4[Player], Table4[[#This Row],[Player]])</f>
        <v>8</v>
      </c>
      <c r="Q82" s="6">
        <f>SUMIF(Table4[Player], Table4[[#This Row],[Player]], Table4[Wager])</f>
        <v>8</v>
      </c>
      <c r="R82" s="6">
        <f>SUMIF(Table4[Player], Table4[[#This Row],[Player]], Table4[Return])</f>
        <v>20.5</v>
      </c>
      <c r="S82" s="6">
        <f>Table4[[#This Row],[Returned]]-Table4[[#This Row],[Wagered]]</f>
        <v>12.5</v>
      </c>
      <c r="T82" s="19">
        <f>AVERAGEIFS(Table4[OddsMult], Table4[Player], Table4[[#This Row],[Player]])</f>
        <v>5.625</v>
      </c>
      <c r="U82" s="6">
        <f>SUMIF(Table4[PlayerDetail], Table4[[#This Row],[PlayerDetail]], Table4[Wager])</f>
        <v>0</v>
      </c>
      <c r="V82" s="6">
        <f>SUMIF(Table4[PlayerDetail], Table4[[#This Row],[PlayerDetail]], Table4[Return])</f>
        <v>0</v>
      </c>
      <c r="W82" s="26">
        <f>Table4[[#This Row],[Return Detail]]-Table4[[#This Row],[Wager Detail]]</f>
        <v>0</v>
      </c>
      <c r="X82" s="18" t="e">
        <f>AVERAGEIFS(Table4[OddsMult], Table4[PlayerDetail], Table4[[#This Row],[PlayerDetail]])</f>
        <v>#DIV/0!</v>
      </c>
      <c r="Y82" s="6"/>
    </row>
    <row r="83" spans="1:25" x14ac:dyDescent="0.25">
      <c r="A83" s="5">
        <v>45634</v>
      </c>
      <c r="B83" t="s">
        <v>54</v>
      </c>
      <c r="D83" t="str">
        <f>_xlfn.CONCAT(Table4[[#This Row],[Player]], Table4[[#This Row],[Detail]])</f>
        <v>Domantas Sabonis</v>
      </c>
      <c r="E83" t="s">
        <v>110</v>
      </c>
      <c r="F83" s="6">
        <v>1</v>
      </c>
      <c r="G83" s="7" t="s">
        <v>350</v>
      </c>
      <c r="H83" s="20" t="str">
        <f>REPLACE(Table4[[#This Row],[Odds]], 1, 1, "")</f>
        <v>550</v>
      </c>
      <c r="I83" s="23">
        <f>(100/(Table4[[#This Row],[Column2]]+100))</f>
        <v>0.15384615384615385</v>
      </c>
      <c r="J83" s="7">
        <f>RIGHT(Table4[[#This Row],[Odds]], LEN(Table4[[#This Row],[Odds]]) - 1)/100</f>
        <v>5.5</v>
      </c>
      <c r="K83" s="6">
        <v>0</v>
      </c>
      <c r="L83" t="s">
        <v>334</v>
      </c>
      <c r="M83" t="s">
        <v>385</v>
      </c>
      <c r="N83" s="3">
        <v>0.25719999999999998</v>
      </c>
      <c r="O83">
        <f>COUNTIFS(Table4[Player], Table4[[#This Row],[Player]], Table4[Result], "W")</f>
        <v>1</v>
      </c>
      <c r="P83">
        <f>COUNTIF(Table4[Player], Table4[[#This Row],[Player]])</f>
        <v>8</v>
      </c>
      <c r="Q83" s="6">
        <f>SUMIF(Table4[Player], Table4[[#This Row],[Player]], Table4[Wager])</f>
        <v>8</v>
      </c>
      <c r="R83" s="6">
        <f>SUMIF(Table4[Player], Table4[[#This Row],[Player]], Table4[Return])</f>
        <v>9</v>
      </c>
      <c r="S83" s="6">
        <f>Table4[[#This Row],[Returned]]-Table4[[#This Row],[Wagered]]</f>
        <v>1</v>
      </c>
      <c r="T83" s="19">
        <f>AVERAGEIFS(Table4[OddsMult], Table4[Player], Table4[[#This Row],[Player]])</f>
        <v>14.012499999999999</v>
      </c>
      <c r="U83" s="6">
        <f>SUMIF(Table4[PlayerDetail], Table4[[#This Row],[PlayerDetail]], Table4[Wager])</f>
        <v>6</v>
      </c>
      <c r="V83" s="6">
        <f>SUMIF(Table4[PlayerDetail], Table4[[#This Row],[PlayerDetail]], Table4[Return])</f>
        <v>9</v>
      </c>
      <c r="W83" s="26">
        <f>Table4[[#This Row],[Return Detail]]-Table4[[#This Row],[Wager Detail]]</f>
        <v>3</v>
      </c>
      <c r="X83" s="18">
        <f>AVERAGEIFS(Table4[OddsMult], Table4[PlayerDetail], Table4[[#This Row],[PlayerDetail]])</f>
        <v>6.3500000000000005</v>
      </c>
      <c r="Y83" s="6"/>
    </row>
    <row r="84" spans="1:25" x14ac:dyDescent="0.25">
      <c r="A84" s="5">
        <v>45634</v>
      </c>
      <c r="B84" t="s">
        <v>356</v>
      </c>
      <c r="D84" t="str">
        <f>_xlfn.CONCAT(Table4[[#This Row],[Player]], Table4[[#This Row],[Detail]])</f>
        <v>Jaren Jackson Jr</v>
      </c>
      <c r="E84" t="s">
        <v>25</v>
      </c>
      <c r="F84" s="6">
        <v>1</v>
      </c>
      <c r="G84" s="7" t="s">
        <v>343</v>
      </c>
      <c r="H84" s="20" t="str">
        <f>REPLACE(Table4[[#This Row],[Odds]], 1, 1, "")</f>
        <v>600</v>
      </c>
      <c r="I84" s="23">
        <f>(100/(Table4[[#This Row],[Column2]]+100))</f>
        <v>0.14285714285714285</v>
      </c>
      <c r="J84" s="7">
        <f>RIGHT(Table4[[#This Row],[Odds]], LEN(Table4[[#This Row],[Odds]]) - 1)/100</f>
        <v>6</v>
      </c>
      <c r="K84" s="6">
        <v>0</v>
      </c>
      <c r="L84" t="s">
        <v>334</v>
      </c>
      <c r="M84" t="s">
        <v>392</v>
      </c>
      <c r="N84" s="3">
        <v>0.155</v>
      </c>
      <c r="O84">
        <f>COUNTIFS(Table4[Player], Table4[[#This Row],[Player]], Table4[Result], "W")</f>
        <v>0</v>
      </c>
      <c r="P84">
        <f>COUNTIF(Table4[Player], Table4[[#This Row],[Player]])</f>
        <v>3</v>
      </c>
      <c r="Q84" s="6">
        <f>SUMIF(Table4[Player], Table4[[#This Row],[Player]], Table4[Wager])</f>
        <v>3</v>
      </c>
      <c r="R84" s="6">
        <f>SUMIF(Table4[Player], Table4[[#This Row],[Player]], Table4[Return])</f>
        <v>0</v>
      </c>
      <c r="S84" s="6">
        <f>Table4[[#This Row],[Returned]]-Table4[[#This Row],[Wagered]]</f>
        <v>-3</v>
      </c>
      <c r="T84" s="19">
        <f>AVERAGEIFS(Table4[OddsMult], Table4[Player], Table4[[#This Row],[Player]])</f>
        <v>14</v>
      </c>
      <c r="U84" s="6">
        <f>SUMIF(Table4[PlayerDetail], Table4[[#This Row],[PlayerDetail]], Table4[Wager])</f>
        <v>2</v>
      </c>
      <c r="V84" s="6">
        <f>SUMIF(Table4[PlayerDetail], Table4[[#This Row],[PlayerDetail]], Table4[Return])</f>
        <v>0</v>
      </c>
      <c r="W84" s="26">
        <f>Table4[[#This Row],[Return Detail]]-Table4[[#This Row],[Wager Detail]]</f>
        <v>-2</v>
      </c>
      <c r="X84" s="18">
        <f>AVERAGEIFS(Table4[OddsMult], Table4[PlayerDetail], Table4[[#This Row],[PlayerDetail]])</f>
        <v>6</v>
      </c>
      <c r="Y84" s="6"/>
    </row>
    <row r="85" spans="1:25" x14ac:dyDescent="0.25">
      <c r="A85" s="5">
        <v>45634</v>
      </c>
      <c r="B85" t="s">
        <v>56</v>
      </c>
      <c r="C85" t="s">
        <v>333</v>
      </c>
      <c r="D85" t="str">
        <f>_xlfn.CONCAT(Table4[[#This Row],[Player]], Table4[[#This Row],[Detail]])</f>
        <v>Rui Hachimura3pt</v>
      </c>
      <c r="E85" t="s">
        <v>390</v>
      </c>
      <c r="F85" s="6">
        <v>1</v>
      </c>
      <c r="G85" s="7" t="s">
        <v>394</v>
      </c>
      <c r="H85" s="20" t="str">
        <f>REPLACE(Table4[[#This Row],[Odds]], 1, 1, "")</f>
        <v>3500</v>
      </c>
      <c r="I85" s="23">
        <f>(100/(Table4[[#This Row],[Column2]]+100))</f>
        <v>2.7777777777777776E-2</v>
      </c>
      <c r="J85" s="7">
        <f>RIGHT(Table4[[#This Row],[Odds]], LEN(Table4[[#This Row],[Odds]]) - 1)/100</f>
        <v>35</v>
      </c>
      <c r="K85" s="6">
        <v>0</v>
      </c>
      <c r="L85" t="s">
        <v>334</v>
      </c>
      <c r="M85" t="s">
        <v>392</v>
      </c>
      <c r="N85" s="3">
        <v>0.19670000000000001</v>
      </c>
      <c r="O85">
        <f>COUNTIFS(Table4[Player], Table4[[#This Row],[Player]], Table4[Result], "W")</f>
        <v>0</v>
      </c>
      <c r="P85">
        <f>COUNTIF(Table4[Player], Table4[[#This Row],[Player]])</f>
        <v>7</v>
      </c>
      <c r="Q85" s="6">
        <f>SUMIF(Table4[Player], Table4[[#This Row],[Player]], Table4[Wager])</f>
        <v>11</v>
      </c>
      <c r="R85" s="6">
        <f>SUMIF(Table4[Player], Table4[[#This Row],[Player]], Table4[Return])</f>
        <v>0</v>
      </c>
      <c r="S85" s="6">
        <f>Table4[[#This Row],[Returned]]-Table4[[#This Row],[Wagered]]</f>
        <v>-11</v>
      </c>
      <c r="T85" s="19">
        <f>AVERAGEIFS(Table4[OddsMult], Table4[Player], Table4[[#This Row],[Player]])</f>
        <v>32</v>
      </c>
      <c r="U85" s="6">
        <f>SUMIF(Table4[PlayerDetail], Table4[[#This Row],[PlayerDetail]], Table4[Wager])</f>
        <v>11</v>
      </c>
      <c r="V85" s="6">
        <f>SUMIF(Table4[PlayerDetail], Table4[[#This Row],[PlayerDetail]], Table4[Return])</f>
        <v>0</v>
      </c>
      <c r="W85" s="26">
        <f>Table4[[#This Row],[Return Detail]]-Table4[[#This Row],[Wager Detail]]</f>
        <v>-11</v>
      </c>
      <c r="X85" s="18">
        <f>AVERAGEIFS(Table4[OddsMult], Table4[PlayerDetail], Table4[[#This Row],[PlayerDetail]])</f>
        <v>32</v>
      </c>
      <c r="Y85" s="6"/>
    </row>
    <row r="86" spans="1:25" x14ac:dyDescent="0.25">
      <c r="A86" s="5">
        <v>45635</v>
      </c>
      <c r="B86" t="s">
        <v>106</v>
      </c>
      <c r="C86" t="s">
        <v>393</v>
      </c>
      <c r="D86" t="str">
        <f>_xlfn.CONCAT(Table4[[#This Row],[Player]], Table4[[#This Row],[Detail]])</f>
        <v>Mikal Bridges2pt</v>
      </c>
      <c r="E86" t="s">
        <v>120</v>
      </c>
      <c r="F86" s="6">
        <v>1</v>
      </c>
      <c r="G86" s="7" t="s">
        <v>338</v>
      </c>
      <c r="H86" s="20" t="str">
        <f>REPLACE(Table4[[#This Row],[Odds]], 1, 1, "")</f>
        <v>1400</v>
      </c>
      <c r="I86" s="23">
        <f>(100/(Table4[[#This Row],[Column2]]+100))</f>
        <v>6.6666666666666666E-2</v>
      </c>
      <c r="J86" s="7">
        <f>RIGHT(Table4[[#This Row],[Odds]], LEN(Table4[[#This Row],[Odds]]) - 1)/100</f>
        <v>14</v>
      </c>
      <c r="K86" s="6">
        <v>0</v>
      </c>
      <c r="L86" t="s">
        <v>334</v>
      </c>
      <c r="M86" t="s">
        <v>392</v>
      </c>
      <c r="N86" s="3">
        <v>0.17749999999999999</v>
      </c>
      <c r="O86">
        <f>COUNTIFS(Table4[Player], Table4[[#This Row],[Player]], Table4[Result], "W")</f>
        <v>0</v>
      </c>
      <c r="P86">
        <f>COUNTIF(Table4[Player], Table4[[#This Row],[Player]])</f>
        <v>3</v>
      </c>
      <c r="Q86" s="6">
        <f>SUMIF(Table4[Player], Table4[[#This Row],[Player]], Table4[Wager])</f>
        <v>3</v>
      </c>
      <c r="R86" s="6">
        <f>SUMIF(Table4[Player], Table4[[#This Row],[Player]], Table4[Return])</f>
        <v>0</v>
      </c>
      <c r="S86" s="6">
        <f>Table4[[#This Row],[Returned]]-Table4[[#This Row],[Wagered]]</f>
        <v>-3</v>
      </c>
      <c r="T86" s="19">
        <f>AVERAGEIFS(Table4[OddsMult], Table4[Player], Table4[[#This Row],[Player]])</f>
        <v>11.666666666666666</v>
      </c>
      <c r="U86" s="6">
        <f>SUMIF(Table4[PlayerDetail], Table4[[#This Row],[PlayerDetail]], Table4[Wager])</f>
        <v>2</v>
      </c>
      <c r="V86" s="6">
        <f>SUMIF(Table4[PlayerDetail], Table4[[#This Row],[PlayerDetail]], Table4[Return])</f>
        <v>0</v>
      </c>
      <c r="W86" s="26">
        <f>Table4[[#This Row],[Return Detail]]-Table4[[#This Row],[Wager Detail]]</f>
        <v>-2</v>
      </c>
      <c r="X86" s="18">
        <f>AVERAGEIFS(Table4[OddsMult], Table4[PlayerDetail], Table4[[#This Row],[PlayerDetail]])</f>
        <v>12</v>
      </c>
      <c r="Y86" s="6"/>
    </row>
    <row r="87" spans="1:25" x14ac:dyDescent="0.25">
      <c r="A87" s="5">
        <v>45635</v>
      </c>
      <c r="B87" t="s">
        <v>189</v>
      </c>
      <c r="D87" t="str">
        <f>_xlfn.CONCAT(Table4[[#This Row],[Player]], Table4[[#This Row],[Detail]])</f>
        <v>Karl-Anthony Towns</v>
      </c>
      <c r="E87" t="s">
        <v>120</v>
      </c>
      <c r="F87" s="6">
        <v>1</v>
      </c>
      <c r="G87" s="7" t="s">
        <v>388</v>
      </c>
      <c r="H87" s="20" t="str">
        <f>REPLACE(Table4[[#This Row],[Odds]], 1, 1, "")</f>
        <v>700</v>
      </c>
      <c r="I87" s="23">
        <f>(100/(Table4[[#This Row],[Column2]]+100))</f>
        <v>0.125</v>
      </c>
      <c r="J87" s="7">
        <f>RIGHT(Table4[[#This Row],[Odds]], LEN(Table4[[#This Row],[Odds]]) - 1)/100</f>
        <v>7</v>
      </c>
      <c r="K87" s="6">
        <v>0</v>
      </c>
      <c r="L87" t="s">
        <v>334</v>
      </c>
      <c r="M87" t="s">
        <v>385</v>
      </c>
      <c r="N87" s="3">
        <v>0.14319999999999999</v>
      </c>
      <c r="O87">
        <f>COUNTIFS(Table4[Player], Table4[[#This Row],[Player]], Table4[Result], "W")</f>
        <v>0</v>
      </c>
      <c r="P87">
        <f>COUNTIF(Table4[Player], Table4[[#This Row],[Player]])</f>
        <v>2</v>
      </c>
      <c r="Q87" s="6">
        <f>SUMIF(Table4[Player], Table4[[#This Row],[Player]], Table4[Wager])</f>
        <v>2</v>
      </c>
      <c r="R87" s="6">
        <f>SUMIF(Table4[Player], Table4[[#This Row],[Player]], Table4[Return])</f>
        <v>0</v>
      </c>
      <c r="S87" s="6">
        <f>Table4[[#This Row],[Returned]]-Table4[[#This Row],[Wagered]]</f>
        <v>-2</v>
      </c>
      <c r="T87" s="19">
        <f>AVERAGEIFS(Table4[OddsMult], Table4[Player], Table4[[#This Row],[Player]])</f>
        <v>6</v>
      </c>
      <c r="U87" s="6">
        <f>SUMIF(Table4[PlayerDetail], Table4[[#This Row],[PlayerDetail]], Table4[Wager])</f>
        <v>2</v>
      </c>
      <c r="V87" s="6">
        <f>SUMIF(Table4[PlayerDetail], Table4[[#This Row],[PlayerDetail]], Table4[Return])</f>
        <v>0</v>
      </c>
      <c r="W87" s="26">
        <f>Table4[[#This Row],[Return Detail]]-Table4[[#This Row],[Wager Detail]]</f>
        <v>-2</v>
      </c>
      <c r="X87" s="18">
        <f>AVERAGEIFS(Table4[OddsMult], Table4[PlayerDetail], Table4[[#This Row],[PlayerDetail]])</f>
        <v>6</v>
      </c>
      <c r="Y87" s="6"/>
    </row>
    <row r="88" spans="1:25" x14ac:dyDescent="0.25">
      <c r="A88" s="5">
        <v>45636</v>
      </c>
      <c r="B88" t="s">
        <v>20</v>
      </c>
      <c r="D88" t="str">
        <f>_xlfn.CONCAT(Table4[[#This Row],[Player]], Table4[[#This Row],[Detail]])</f>
        <v>Brook Lopez</v>
      </c>
      <c r="E88" t="s">
        <v>94</v>
      </c>
      <c r="F88" s="6">
        <v>1</v>
      </c>
      <c r="G88" s="7" t="s">
        <v>343</v>
      </c>
      <c r="H88" s="20" t="str">
        <f>REPLACE(Table4[[#This Row],[Odds]], 1, 1, "")</f>
        <v>600</v>
      </c>
      <c r="I88" s="23">
        <f>(100/(Table4[[#This Row],[Column2]]+100))</f>
        <v>0.14285714285714285</v>
      </c>
      <c r="J88" s="7">
        <f>RIGHT(Table4[[#This Row],[Odds]], LEN(Table4[[#This Row],[Odds]]) - 1)/100</f>
        <v>6</v>
      </c>
      <c r="K88" s="6">
        <v>0</v>
      </c>
      <c r="L88" t="s">
        <v>334</v>
      </c>
      <c r="M88" t="s">
        <v>385</v>
      </c>
      <c r="O88">
        <f>COUNTIFS(Table4[Player], Table4[[#This Row],[Player]], Table4[Result], "W")</f>
        <v>1</v>
      </c>
      <c r="P88">
        <f>COUNTIF(Table4[Player], Table4[[#This Row],[Player]])</f>
        <v>3</v>
      </c>
      <c r="Q88" s="6">
        <f>SUMIF(Table4[Player], Table4[[#This Row],[Player]], Table4[Wager])</f>
        <v>3</v>
      </c>
      <c r="R88" s="6">
        <f>SUMIF(Table4[Player], Table4[[#This Row],[Player]], Table4[Return])</f>
        <v>10</v>
      </c>
      <c r="S88" s="6">
        <f>Table4[[#This Row],[Returned]]-Table4[[#This Row],[Wagered]]</f>
        <v>7</v>
      </c>
      <c r="T88" s="19">
        <f>AVERAGEIFS(Table4[OddsMult], Table4[Player], Table4[[#This Row],[Player]])</f>
        <v>6.833333333333333</v>
      </c>
      <c r="U88" s="6">
        <f>SUMIF(Table4[PlayerDetail], Table4[[#This Row],[PlayerDetail]], Table4[Wager])</f>
        <v>3</v>
      </c>
      <c r="V88" s="6">
        <f>SUMIF(Table4[PlayerDetail], Table4[[#This Row],[PlayerDetail]], Table4[Return])</f>
        <v>10</v>
      </c>
      <c r="W88" s="26">
        <f>Table4[[#This Row],[Return Detail]]-Table4[[#This Row],[Wager Detail]]</f>
        <v>7</v>
      </c>
      <c r="X88" s="18">
        <f>AVERAGEIFS(Table4[OddsMult], Table4[PlayerDetail], Table4[[#This Row],[PlayerDetail]])</f>
        <v>6.833333333333333</v>
      </c>
      <c r="Y88" s="6"/>
    </row>
    <row r="89" spans="1:25" x14ac:dyDescent="0.25">
      <c r="A89" s="5">
        <v>45636</v>
      </c>
      <c r="B89" t="s">
        <v>374</v>
      </c>
      <c r="D89" t="str">
        <f>_xlfn.CONCAT(Table4[[#This Row],[Player]], Table4[[#This Row],[Detail]])</f>
        <v>Cason Wallace</v>
      </c>
      <c r="E89" t="s">
        <v>97</v>
      </c>
      <c r="F89" s="6">
        <v>1</v>
      </c>
      <c r="G89" s="7" t="s">
        <v>427</v>
      </c>
      <c r="H89" s="20" t="str">
        <f>REPLACE(Table4[[#This Row],[Odds]], 1, 1, "")</f>
        <v>1600</v>
      </c>
      <c r="I89" s="23">
        <f>(100/(Table4[[#This Row],[Column2]]+100))</f>
        <v>5.8823529411764705E-2</v>
      </c>
      <c r="J89" s="7">
        <f>RIGHT(Table4[[#This Row],[Odds]], LEN(Table4[[#This Row],[Odds]]) - 1)/100</f>
        <v>16</v>
      </c>
      <c r="K89" s="6">
        <v>0</v>
      </c>
      <c r="L89" t="s">
        <v>334</v>
      </c>
      <c r="M89" t="s">
        <v>392</v>
      </c>
      <c r="O89">
        <f>COUNTIFS(Table4[Player], Table4[[#This Row],[Player]], Table4[Result], "W")</f>
        <v>0</v>
      </c>
      <c r="P89">
        <f>COUNTIF(Table4[Player], Table4[[#This Row],[Player]])</f>
        <v>1</v>
      </c>
      <c r="Q89" s="6">
        <f>SUMIF(Table4[Player], Table4[[#This Row],[Player]], Table4[Wager])</f>
        <v>1</v>
      </c>
      <c r="R89" s="6">
        <f>SUMIF(Table4[Player], Table4[[#This Row],[Player]], Table4[Return])</f>
        <v>0</v>
      </c>
      <c r="S89" s="6">
        <f>Table4[[#This Row],[Returned]]-Table4[[#This Row],[Wagered]]</f>
        <v>-1</v>
      </c>
      <c r="T89" s="19">
        <f>AVERAGEIFS(Table4[OddsMult], Table4[Player], Table4[[#This Row],[Player]])</f>
        <v>16</v>
      </c>
      <c r="U89" s="6">
        <f>SUMIF(Table4[PlayerDetail], Table4[[#This Row],[PlayerDetail]], Table4[Wager])</f>
        <v>1</v>
      </c>
      <c r="V89" s="6">
        <f>SUMIF(Table4[PlayerDetail], Table4[[#This Row],[PlayerDetail]], Table4[Return])</f>
        <v>0</v>
      </c>
      <c r="W89" s="26">
        <f>Table4[[#This Row],[Return Detail]]-Table4[[#This Row],[Wager Detail]]</f>
        <v>-1</v>
      </c>
      <c r="X89" s="18">
        <f>AVERAGEIFS(Table4[OddsMult], Table4[PlayerDetail], Table4[[#This Row],[PlayerDetail]])</f>
        <v>16</v>
      </c>
      <c r="Y89" s="6"/>
    </row>
    <row r="90" spans="1:25" x14ac:dyDescent="0.25">
      <c r="A90" s="5">
        <v>45636</v>
      </c>
      <c r="B90" t="s">
        <v>382</v>
      </c>
      <c r="D90" t="str">
        <f>_xlfn.CONCAT(Table4[[#This Row],[Player]], Table4[[#This Row],[Detail]])</f>
        <v>Isaiah Hartenstein</v>
      </c>
      <c r="E90" t="s">
        <v>97</v>
      </c>
      <c r="F90" s="6">
        <v>1</v>
      </c>
      <c r="G90" s="7" t="s">
        <v>417</v>
      </c>
      <c r="H90" s="20" t="str">
        <f>REPLACE(Table4[[#This Row],[Odds]], 1, 1, "")</f>
        <v>1100</v>
      </c>
      <c r="I90" s="23">
        <f>(100/(Table4[[#This Row],[Column2]]+100))</f>
        <v>8.3333333333333329E-2</v>
      </c>
      <c r="J90" s="7">
        <f>RIGHT(Table4[[#This Row],[Odds]], LEN(Table4[[#This Row],[Odds]]) - 1)/100</f>
        <v>11</v>
      </c>
      <c r="K90" s="6">
        <v>0</v>
      </c>
      <c r="L90" t="s">
        <v>334</v>
      </c>
      <c r="M90" t="s">
        <v>392</v>
      </c>
      <c r="O90">
        <f>COUNTIFS(Table4[Player], Table4[[#This Row],[Player]], Table4[Result], "W")</f>
        <v>0</v>
      </c>
      <c r="P90">
        <f>COUNTIF(Table4[Player], Table4[[#This Row],[Player]])</f>
        <v>2</v>
      </c>
      <c r="Q90" s="6">
        <f>SUMIF(Table4[Player], Table4[[#This Row],[Player]], Table4[Wager])</f>
        <v>2</v>
      </c>
      <c r="R90" s="6">
        <f>SUMIF(Table4[Player], Table4[[#This Row],[Player]], Table4[Return])</f>
        <v>0</v>
      </c>
      <c r="S90" s="6">
        <f>Table4[[#This Row],[Returned]]-Table4[[#This Row],[Wagered]]</f>
        <v>-2</v>
      </c>
      <c r="T90" s="19">
        <f>AVERAGEIFS(Table4[OddsMult], Table4[Player], Table4[[#This Row],[Player]])</f>
        <v>10</v>
      </c>
      <c r="U90" s="6">
        <f>SUMIF(Table4[PlayerDetail], Table4[[#This Row],[PlayerDetail]], Table4[Wager])</f>
        <v>2</v>
      </c>
      <c r="V90" s="6">
        <f>SUMIF(Table4[PlayerDetail], Table4[[#This Row],[PlayerDetail]], Table4[Return])</f>
        <v>0</v>
      </c>
      <c r="W90" s="26">
        <f>Table4[[#This Row],[Return Detail]]-Table4[[#This Row],[Wager Detail]]</f>
        <v>-2</v>
      </c>
      <c r="X90" s="18">
        <f>AVERAGEIFS(Table4[OddsMult], Table4[PlayerDetail], Table4[[#This Row],[PlayerDetail]])</f>
        <v>10</v>
      </c>
      <c r="Y90" s="6"/>
    </row>
    <row r="91" spans="1:25" x14ac:dyDescent="0.25">
      <c r="A91" s="5">
        <v>45637</v>
      </c>
      <c r="B91" s="10" t="s">
        <v>30</v>
      </c>
      <c r="C91" s="10"/>
      <c r="D91" s="10" t="str">
        <f>_xlfn.CONCAT(Table4[[#This Row],[Player]], Table4[[#This Row],[Detail]])</f>
        <v>Alperen Sengun</v>
      </c>
      <c r="E91" s="10" t="s">
        <v>124</v>
      </c>
      <c r="F91" s="11">
        <v>1</v>
      </c>
      <c r="G91" s="12" t="s">
        <v>348</v>
      </c>
      <c r="H91" s="21" t="str">
        <f>REPLACE(Table4[[#This Row],[Odds]], 1, 1, "")</f>
        <v>500</v>
      </c>
      <c r="I91" s="24">
        <f>(100/(Table4[[#This Row],[Column2]]+100))</f>
        <v>0.16666666666666666</v>
      </c>
      <c r="J91" s="12">
        <f>RIGHT(Table4[[#This Row],[Odds]], LEN(Table4[[#This Row],[Odds]]) - 1)/100</f>
        <v>5</v>
      </c>
      <c r="K91" s="11">
        <v>6</v>
      </c>
      <c r="L91" s="10" t="s">
        <v>341</v>
      </c>
      <c r="M91" s="10" t="s">
        <v>385</v>
      </c>
      <c r="N91" s="25"/>
      <c r="O91" s="10">
        <f>COUNTIFS(Table4[Player], Table4[[#This Row],[Player]], Table4[Result], "W")</f>
        <v>3</v>
      </c>
      <c r="P91" s="10">
        <f>COUNTIF(Table4[Player], Table4[[#This Row],[Player]])</f>
        <v>8</v>
      </c>
      <c r="Q91" s="11">
        <f>SUMIF(Table4[Player], Table4[[#This Row],[Player]], Table4[Wager])</f>
        <v>8</v>
      </c>
      <c r="R91" s="6">
        <f>SUMIF(Table4[Player], Table4[[#This Row],[Player]], Table4[Return])</f>
        <v>20.5</v>
      </c>
      <c r="S91" s="6">
        <f>Table4[[#This Row],[Returned]]-Table4[[#This Row],[Wagered]]</f>
        <v>12.5</v>
      </c>
      <c r="T91" s="19">
        <f>AVERAGEIFS(Table4[OddsMult], Table4[Player], Table4[[#This Row],[Player]])</f>
        <v>5.625</v>
      </c>
      <c r="U91" s="6">
        <f>SUMIF(Table4[PlayerDetail], Table4[[#This Row],[PlayerDetail]], Table4[Wager])</f>
        <v>6</v>
      </c>
      <c r="V91" s="6">
        <f>SUMIF(Table4[PlayerDetail], Table4[[#This Row],[PlayerDetail]], Table4[Return])</f>
        <v>20.5</v>
      </c>
      <c r="W91" s="26">
        <f>Table4[[#This Row],[Return Detail]]-Table4[[#This Row],[Wager Detail]]</f>
        <v>14.5</v>
      </c>
      <c r="X91" s="18">
        <f>AVERAGEIFS(Table4[OddsMult], Table4[PlayerDetail], Table4[[#This Row],[PlayerDetail]])</f>
        <v>5.5</v>
      </c>
      <c r="Y91" s="6"/>
    </row>
    <row r="92" spans="1:25" x14ac:dyDescent="0.25">
      <c r="A92" s="5">
        <v>45637</v>
      </c>
      <c r="B92" t="s">
        <v>443</v>
      </c>
      <c r="D92" t="str">
        <f>_xlfn.CONCAT(Table4[[#This Row],[Player]], Table4[[#This Row],[Detail]])</f>
        <v>Jabari Smith</v>
      </c>
      <c r="E92" t="s">
        <v>124</v>
      </c>
      <c r="F92" s="6">
        <v>1</v>
      </c>
      <c r="G92" s="7" t="s">
        <v>339</v>
      </c>
      <c r="H92" s="20" t="str">
        <f>REPLACE(Table4[[#This Row],[Odds]], 1, 1, "")</f>
        <v>1000</v>
      </c>
      <c r="I92" s="23">
        <f>(100/(Table4[[#This Row],[Column2]]+100))</f>
        <v>9.0909090909090912E-2</v>
      </c>
      <c r="J92" s="7">
        <f>RIGHT(Table4[[#This Row],[Odds]], LEN(Table4[[#This Row],[Odds]]) - 1)/100</f>
        <v>10</v>
      </c>
      <c r="K92" s="6">
        <v>0</v>
      </c>
      <c r="L92" t="s">
        <v>334</v>
      </c>
      <c r="M92" t="s">
        <v>385</v>
      </c>
      <c r="O92">
        <f>COUNTIFS(Table4[Player], Table4[[#This Row],[Player]], Table4[Result], "W")</f>
        <v>0</v>
      </c>
      <c r="P92">
        <f>COUNTIF(Table4[Player], Table4[[#This Row],[Player]])</f>
        <v>1</v>
      </c>
      <c r="Q92" s="6">
        <f>SUMIF(Table4[Player], Table4[[#This Row],[Player]], Table4[Wager])</f>
        <v>1</v>
      </c>
      <c r="R92" s="6">
        <f>SUMIF(Table4[Player], Table4[[#This Row],[Player]], Table4[Return])</f>
        <v>0</v>
      </c>
      <c r="S92" s="6">
        <f>Table4[[#This Row],[Returned]]-Table4[[#This Row],[Wagered]]</f>
        <v>-1</v>
      </c>
      <c r="T92" s="19">
        <f>AVERAGEIFS(Table4[OddsMult], Table4[Player], Table4[[#This Row],[Player]])</f>
        <v>10</v>
      </c>
      <c r="U92" s="6">
        <f>SUMIF(Table4[PlayerDetail], Table4[[#This Row],[PlayerDetail]], Table4[Wager])</f>
        <v>1</v>
      </c>
      <c r="V92" s="6">
        <f>SUMIF(Table4[PlayerDetail], Table4[[#This Row],[PlayerDetail]], Table4[Return])</f>
        <v>0</v>
      </c>
      <c r="W92" s="26">
        <f>Table4[[#This Row],[Return Detail]]-Table4[[#This Row],[Wager Detail]]</f>
        <v>-1</v>
      </c>
      <c r="X92" s="18">
        <f>AVERAGEIFS(Table4[OddsMult], Table4[PlayerDetail], Table4[[#This Row],[PlayerDetail]])</f>
        <v>10</v>
      </c>
      <c r="Y92" s="6"/>
    </row>
    <row r="93" spans="1:25" x14ac:dyDescent="0.25">
      <c r="A93" s="5">
        <v>45637</v>
      </c>
      <c r="B93" t="s">
        <v>16</v>
      </c>
      <c r="C93" t="s">
        <v>333</v>
      </c>
      <c r="D93" t="str">
        <f>_xlfn.CONCAT(Table4[[#This Row],[Player]], Table4[[#This Row],[Detail]])</f>
        <v>Zaccharie Risacher3pt</v>
      </c>
      <c r="E93" t="s">
        <v>102</v>
      </c>
      <c r="F93" s="6">
        <v>1</v>
      </c>
      <c r="G93" s="7" t="s">
        <v>358</v>
      </c>
      <c r="H93" s="20" t="str">
        <f>REPLACE(Table4[[#This Row],[Odds]], 1, 1, "")</f>
        <v>3000</v>
      </c>
      <c r="I93" s="23">
        <f>(100/(Table4[[#This Row],[Column2]]+100))</f>
        <v>3.2258064516129031E-2</v>
      </c>
      <c r="J93" s="7">
        <f>RIGHT(Table4[[#This Row],[Odds]], LEN(Table4[[#This Row],[Odds]]) - 1)/100</f>
        <v>30</v>
      </c>
      <c r="K93" s="6">
        <v>0</v>
      </c>
      <c r="L93" t="s">
        <v>334</v>
      </c>
      <c r="M93" t="s">
        <v>392</v>
      </c>
      <c r="O93">
        <f>COUNTIFS(Table4[Player], Table4[[#This Row],[Player]], Table4[Result], "W")</f>
        <v>0</v>
      </c>
      <c r="P93">
        <f>COUNTIF(Table4[Player], Table4[[#This Row],[Player]])</f>
        <v>8</v>
      </c>
      <c r="Q93" s="6">
        <f>SUMIF(Table4[Player], Table4[[#This Row],[Player]], Table4[Wager])</f>
        <v>9</v>
      </c>
      <c r="R93" s="6">
        <f>SUMIF(Table4[Player], Table4[[#This Row],[Player]], Table4[Return])</f>
        <v>0</v>
      </c>
      <c r="S93" s="6">
        <f>Table4[[#This Row],[Returned]]-Table4[[#This Row],[Wagered]]</f>
        <v>-9</v>
      </c>
      <c r="T93" s="19">
        <f>AVERAGEIFS(Table4[OddsMult], Table4[Player], Table4[[#This Row],[Player]])</f>
        <v>26.875</v>
      </c>
      <c r="U93" s="6">
        <f>SUMIF(Table4[PlayerDetail], Table4[[#This Row],[PlayerDetail]], Table4[Wager])</f>
        <v>8</v>
      </c>
      <c r="V93" s="6">
        <f>SUMIF(Table4[PlayerDetail], Table4[[#This Row],[PlayerDetail]], Table4[Return])</f>
        <v>0</v>
      </c>
      <c r="W93" s="26">
        <f>Table4[[#This Row],[Return Detail]]-Table4[[#This Row],[Wager Detail]]</f>
        <v>-8</v>
      </c>
      <c r="X93" s="18">
        <f>AVERAGEIFS(Table4[OddsMult], Table4[PlayerDetail], Table4[[#This Row],[PlayerDetail]])</f>
        <v>26.428571428571427</v>
      </c>
      <c r="Y93" s="6"/>
    </row>
    <row r="94" spans="1:25" x14ac:dyDescent="0.25">
      <c r="A94" s="5">
        <v>45637</v>
      </c>
      <c r="B94" t="s">
        <v>106</v>
      </c>
      <c r="C94" t="s">
        <v>393</v>
      </c>
      <c r="D94" t="str">
        <f>_xlfn.CONCAT(Table4[[#This Row],[Player]], Table4[[#This Row],[Detail]])</f>
        <v>Mikal Bridges2pt</v>
      </c>
      <c r="E94" t="s">
        <v>15</v>
      </c>
      <c r="F94" s="6">
        <v>1</v>
      </c>
      <c r="G94" s="7" t="s">
        <v>339</v>
      </c>
      <c r="H94" s="20" t="str">
        <f>REPLACE(Table4[[#This Row],[Odds]], 1, 1, "")</f>
        <v>1000</v>
      </c>
      <c r="I94" s="23">
        <f>(100/(Table4[[#This Row],[Column2]]+100))</f>
        <v>9.0909090909090912E-2</v>
      </c>
      <c r="J94" s="7">
        <f>RIGHT(Table4[[#This Row],[Odds]], LEN(Table4[[#This Row],[Odds]]) - 1)/100</f>
        <v>10</v>
      </c>
      <c r="K94" s="6">
        <v>0</v>
      </c>
      <c r="L94" t="s">
        <v>334</v>
      </c>
      <c r="M94" t="s">
        <v>392</v>
      </c>
      <c r="O94">
        <f>COUNTIFS(Table4[Player], Table4[[#This Row],[Player]], Table4[Result], "W")</f>
        <v>0</v>
      </c>
      <c r="P94">
        <f>COUNTIF(Table4[Player], Table4[[#This Row],[Player]])</f>
        <v>3</v>
      </c>
      <c r="Q94" s="6">
        <f>SUMIF(Table4[Player], Table4[[#This Row],[Player]], Table4[Wager])</f>
        <v>3</v>
      </c>
      <c r="R94" s="6">
        <f>SUMIF(Table4[Player], Table4[[#This Row],[Player]], Table4[Return])</f>
        <v>0</v>
      </c>
      <c r="S94" s="6">
        <f>Table4[[#This Row],[Returned]]-Table4[[#This Row],[Wagered]]</f>
        <v>-3</v>
      </c>
      <c r="T94" s="19">
        <f>AVERAGEIFS(Table4[OddsMult], Table4[Player], Table4[[#This Row],[Player]])</f>
        <v>11.666666666666666</v>
      </c>
      <c r="U94" s="6">
        <f>SUMIF(Table4[PlayerDetail], Table4[[#This Row],[PlayerDetail]], Table4[Wager])</f>
        <v>2</v>
      </c>
      <c r="V94" s="6">
        <f>SUMIF(Table4[PlayerDetail], Table4[[#This Row],[PlayerDetail]], Table4[Return])</f>
        <v>0</v>
      </c>
      <c r="W94" s="26">
        <f>Table4[[#This Row],[Return Detail]]-Table4[[#This Row],[Wager Detail]]</f>
        <v>-2</v>
      </c>
      <c r="X94" s="18">
        <f>AVERAGEIFS(Table4[OddsMult], Table4[PlayerDetail], Table4[[#This Row],[PlayerDetail]])</f>
        <v>12</v>
      </c>
      <c r="Y94" s="6"/>
    </row>
    <row r="95" spans="1:25" x14ac:dyDescent="0.25">
      <c r="A95" s="5">
        <v>45638</v>
      </c>
      <c r="B95" t="s">
        <v>164</v>
      </c>
      <c r="D95" t="str">
        <f>_xlfn.CONCAT(Table4[[#This Row],[Player]], Table4[[#This Row],[Detail]])</f>
        <v>Gradey Dick</v>
      </c>
      <c r="E95" t="s">
        <v>70</v>
      </c>
      <c r="F95" s="6">
        <v>1</v>
      </c>
      <c r="G95" s="7" t="s">
        <v>389</v>
      </c>
      <c r="H95" s="20" t="str">
        <f>REPLACE(Table4[[#This Row],[Odds]], 1, 1, "")</f>
        <v>800</v>
      </c>
      <c r="I95" s="23">
        <f>(100/(Table4[[#This Row],[Column2]]+100))</f>
        <v>0.1111111111111111</v>
      </c>
      <c r="J95" s="7">
        <f>RIGHT(Table4[[#This Row],[Odds]], LEN(Table4[[#This Row],[Odds]]) - 1)/100</f>
        <v>8</v>
      </c>
      <c r="K95" s="6">
        <v>0</v>
      </c>
      <c r="L95" t="s">
        <v>334</v>
      </c>
      <c r="M95" t="s">
        <v>385</v>
      </c>
      <c r="O95">
        <f>COUNTIFS(Table4[Player], Table4[[#This Row],[Player]], Table4[Result], "W")</f>
        <v>0</v>
      </c>
      <c r="P95">
        <f>COUNTIF(Table4[Player], Table4[[#This Row],[Player]])</f>
        <v>1</v>
      </c>
      <c r="Q95" s="6">
        <f>SUMIF(Table4[Player], Table4[[#This Row],[Player]], Table4[Wager])</f>
        <v>1</v>
      </c>
      <c r="R95" s="6">
        <f>SUMIF(Table4[Player], Table4[[#This Row],[Player]], Table4[Return])</f>
        <v>0</v>
      </c>
      <c r="S95" s="6">
        <f>Table4[[#This Row],[Returned]]-Table4[[#This Row],[Wagered]]</f>
        <v>-1</v>
      </c>
      <c r="T95" s="19">
        <f>AVERAGEIFS(Table4[OddsMult], Table4[Player], Table4[[#This Row],[Player]])</f>
        <v>8</v>
      </c>
      <c r="U95" s="6">
        <f>SUMIF(Table4[PlayerDetail], Table4[[#This Row],[PlayerDetail]], Table4[Wager])</f>
        <v>1</v>
      </c>
      <c r="V95" s="6">
        <f>SUMIF(Table4[PlayerDetail], Table4[[#This Row],[PlayerDetail]], Table4[Return])</f>
        <v>0</v>
      </c>
      <c r="W95" s="26">
        <f>Table4[[#This Row],[Return Detail]]-Table4[[#This Row],[Wager Detail]]</f>
        <v>-1</v>
      </c>
      <c r="X95" s="18">
        <f>AVERAGEIFS(Table4[OddsMult], Table4[PlayerDetail], Table4[[#This Row],[PlayerDetail]])</f>
        <v>8</v>
      </c>
      <c r="Y95" s="6"/>
    </row>
    <row r="96" spans="1:25" x14ac:dyDescent="0.25">
      <c r="A96" s="5">
        <v>45638</v>
      </c>
      <c r="B96" t="s">
        <v>218</v>
      </c>
      <c r="D96" t="str">
        <f>_xlfn.CONCAT(Table4[[#This Row],[Player]], Table4[[#This Row],[Detail]])</f>
        <v>Al Horford</v>
      </c>
      <c r="E96" t="s">
        <v>44</v>
      </c>
      <c r="F96" s="6">
        <v>1</v>
      </c>
      <c r="G96" s="7" t="s">
        <v>426</v>
      </c>
      <c r="H96" s="20" t="str">
        <f>REPLACE(Table4[[#This Row],[Odds]], 1, 1, "")</f>
        <v>850</v>
      </c>
      <c r="I96" s="23">
        <f>(100/(Table4[[#This Row],[Column2]]+100))</f>
        <v>0.10526315789473684</v>
      </c>
      <c r="J96" s="7">
        <f>RIGHT(Table4[[#This Row],[Odds]], LEN(Table4[[#This Row],[Odds]]) - 1)/100</f>
        <v>8.5</v>
      </c>
      <c r="K96" s="6">
        <v>0</v>
      </c>
      <c r="L96" t="s">
        <v>334</v>
      </c>
      <c r="M96" t="s">
        <v>392</v>
      </c>
      <c r="O96">
        <f>COUNTIFS(Table4[Player], Table4[[#This Row],[Player]], Table4[Result], "W")</f>
        <v>0</v>
      </c>
      <c r="P96">
        <f>COUNTIF(Table4[Player], Table4[[#This Row],[Player]])</f>
        <v>1</v>
      </c>
      <c r="Q96" s="6">
        <f>SUMIF(Table4[Player], Table4[[#This Row],[Player]], Table4[Wager])</f>
        <v>1</v>
      </c>
      <c r="R96" s="6">
        <f>SUMIF(Table4[Player], Table4[[#This Row],[Player]], Table4[Return])</f>
        <v>0</v>
      </c>
      <c r="S96" s="6">
        <f>Table4[[#This Row],[Returned]]-Table4[[#This Row],[Wagered]]</f>
        <v>-1</v>
      </c>
      <c r="T96" s="19">
        <f>AVERAGEIFS(Table4[OddsMult], Table4[Player], Table4[[#This Row],[Player]])</f>
        <v>8.5</v>
      </c>
      <c r="U96" s="6">
        <f>SUMIF(Table4[PlayerDetail], Table4[[#This Row],[PlayerDetail]], Table4[Wager])</f>
        <v>1</v>
      </c>
      <c r="V96" s="6">
        <f>SUMIF(Table4[PlayerDetail], Table4[[#This Row],[PlayerDetail]], Table4[Return])</f>
        <v>0</v>
      </c>
      <c r="W96" s="26">
        <f>Table4[[#This Row],[Return Detail]]-Table4[[#This Row],[Wager Detail]]</f>
        <v>-1</v>
      </c>
      <c r="X96" s="18">
        <f>AVERAGEIFS(Table4[OddsMult], Table4[PlayerDetail], Table4[[#This Row],[PlayerDetail]])</f>
        <v>8.5</v>
      </c>
      <c r="Y96" s="6"/>
    </row>
    <row r="97" spans="1:25" x14ac:dyDescent="0.25">
      <c r="A97" s="5">
        <v>45638</v>
      </c>
      <c r="B97" t="s">
        <v>118</v>
      </c>
      <c r="D97" t="str">
        <f>_xlfn.CONCAT(Table4[[#This Row],[Player]], Table4[[#This Row],[Detail]])</f>
        <v>Isaiah Stewart</v>
      </c>
      <c r="E97" t="s">
        <v>25</v>
      </c>
      <c r="F97" s="6">
        <v>1</v>
      </c>
      <c r="G97" s="7" t="s">
        <v>417</v>
      </c>
      <c r="H97" s="20" t="str">
        <f>REPLACE(Table4[[#This Row],[Odds]], 1, 1, "")</f>
        <v>1100</v>
      </c>
      <c r="I97" s="23">
        <f>(100/(Table4[[#This Row],[Column2]]+100))</f>
        <v>8.3333333333333329E-2</v>
      </c>
      <c r="J97" s="7">
        <f>RIGHT(Table4[[#This Row],[Odds]], LEN(Table4[[#This Row],[Odds]]) - 1)/100</f>
        <v>11</v>
      </c>
      <c r="K97" s="6">
        <v>0</v>
      </c>
      <c r="L97" t="s">
        <v>334</v>
      </c>
      <c r="M97" t="s">
        <v>392</v>
      </c>
      <c r="O97">
        <f>COUNTIFS(Table4[Player], Table4[[#This Row],[Player]], Table4[Result], "W")</f>
        <v>0</v>
      </c>
      <c r="P97">
        <f>COUNTIF(Table4[Player], Table4[[#This Row],[Player]])</f>
        <v>1</v>
      </c>
      <c r="Q97" s="6">
        <f>SUMIF(Table4[Player], Table4[[#This Row],[Player]], Table4[Wager])</f>
        <v>1</v>
      </c>
      <c r="R97" s="6">
        <f>SUMIF(Table4[Player], Table4[[#This Row],[Player]], Table4[Return])</f>
        <v>0</v>
      </c>
      <c r="S97" s="6">
        <f>Table4[[#This Row],[Returned]]-Table4[[#This Row],[Wagered]]</f>
        <v>-1</v>
      </c>
      <c r="T97" s="19">
        <f>AVERAGEIFS(Table4[OddsMult], Table4[Player], Table4[[#This Row],[Player]])</f>
        <v>11</v>
      </c>
      <c r="U97" s="6">
        <f>SUMIF(Table4[PlayerDetail], Table4[[#This Row],[PlayerDetail]], Table4[Wager])</f>
        <v>1</v>
      </c>
      <c r="V97" s="6">
        <f>SUMIF(Table4[PlayerDetail], Table4[[#This Row],[PlayerDetail]], Table4[Return])</f>
        <v>0</v>
      </c>
      <c r="W97" s="26">
        <f>Table4[[#This Row],[Return Detail]]-Table4[[#This Row],[Wager Detail]]</f>
        <v>-1</v>
      </c>
      <c r="X97" s="18">
        <f>AVERAGEIFS(Table4[OddsMult], Table4[PlayerDetail], Table4[[#This Row],[PlayerDetail]])</f>
        <v>11</v>
      </c>
      <c r="Y97" s="6"/>
    </row>
    <row r="98" spans="1:25" x14ac:dyDescent="0.25">
      <c r="A98" s="5">
        <v>45639</v>
      </c>
      <c r="B98" t="s">
        <v>56</v>
      </c>
      <c r="C98" t="s">
        <v>333</v>
      </c>
      <c r="D98" t="str">
        <f>_xlfn.CONCAT(Table4[[#This Row],[Player]], Table4[[#This Row],[Detail]])</f>
        <v>Rui Hachimura3pt</v>
      </c>
      <c r="E98" t="s">
        <v>349</v>
      </c>
      <c r="F98" s="6">
        <v>1</v>
      </c>
      <c r="G98" s="7" t="s">
        <v>345</v>
      </c>
      <c r="H98" s="20" t="str">
        <f>REPLACE(Table4[[#This Row],[Odds]], 1, 1, "")</f>
        <v>2800</v>
      </c>
      <c r="I98" s="23">
        <f>(100/(Table4[[#This Row],[Column2]]+100))</f>
        <v>3.4482758620689655E-2</v>
      </c>
      <c r="J98" s="7">
        <f>RIGHT(Table4[[#This Row],[Odds]], LEN(Table4[[#This Row],[Odds]]) - 1)/100</f>
        <v>28</v>
      </c>
      <c r="K98" s="6">
        <v>0</v>
      </c>
      <c r="L98" t="s">
        <v>334</v>
      </c>
      <c r="M98" t="s">
        <v>392</v>
      </c>
      <c r="O98">
        <f>COUNTIFS(Table4[Player], Table4[[#This Row],[Player]], Table4[Result], "W")</f>
        <v>0</v>
      </c>
      <c r="P98">
        <f>COUNTIF(Table4[Player], Table4[[#This Row],[Player]])</f>
        <v>7</v>
      </c>
      <c r="Q98" s="6">
        <f>SUMIF(Table4[Player], Table4[[#This Row],[Player]], Table4[Wager])</f>
        <v>11</v>
      </c>
      <c r="R98" s="6">
        <f>SUMIF(Table4[Player], Table4[[#This Row],[Player]], Table4[Return])</f>
        <v>0</v>
      </c>
      <c r="S98" s="6">
        <f>Table4[[#This Row],[Returned]]-Table4[[#This Row],[Wagered]]</f>
        <v>-11</v>
      </c>
      <c r="T98" s="19">
        <f>AVERAGEIFS(Table4[OddsMult], Table4[Player], Table4[[#This Row],[Player]])</f>
        <v>32</v>
      </c>
      <c r="U98" s="6">
        <f>SUMIF(Table4[PlayerDetail], Table4[[#This Row],[PlayerDetail]], Table4[Wager])</f>
        <v>11</v>
      </c>
      <c r="V98" s="6">
        <f>SUMIF(Table4[PlayerDetail], Table4[[#This Row],[PlayerDetail]], Table4[Return])</f>
        <v>0</v>
      </c>
      <c r="W98" s="26">
        <f>Table4[[#This Row],[Return Detail]]-Table4[[#This Row],[Wager Detail]]</f>
        <v>-11</v>
      </c>
      <c r="X98" s="18">
        <f>AVERAGEIFS(Table4[OddsMult], Table4[PlayerDetail], Table4[[#This Row],[PlayerDetail]])</f>
        <v>32</v>
      </c>
      <c r="Y98" s="6"/>
    </row>
    <row r="99" spans="1:25" x14ac:dyDescent="0.25">
      <c r="A99" s="5">
        <v>45640</v>
      </c>
      <c r="B99" t="s">
        <v>20</v>
      </c>
      <c r="D99" t="str">
        <f>_xlfn.CONCAT(Table4[[#This Row],[Player]], Table4[[#This Row],[Detail]])</f>
        <v>Brook Lopez</v>
      </c>
      <c r="E99" t="s">
        <v>15</v>
      </c>
      <c r="F99" s="6">
        <v>1</v>
      </c>
      <c r="G99" s="7" t="s">
        <v>350</v>
      </c>
      <c r="H99" s="20" t="str">
        <f>REPLACE(Table4[[#This Row],[Odds]], 1, 1, "")</f>
        <v>550</v>
      </c>
      <c r="I99" s="23">
        <f>(100/(Table4[[#This Row],[Column2]]+100))</f>
        <v>0.15384615384615385</v>
      </c>
      <c r="J99" s="7">
        <f>RIGHT(Table4[[#This Row],[Odds]], LEN(Table4[[#This Row],[Odds]]) - 1)/100</f>
        <v>5.5</v>
      </c>
      <c r="K99" s="6">
        <v>0</v>
      </c>
      <c r="L99" t="s">
        <v>334</v>
      </c>
      <c r="M99" t="s">
        <v>385</v>
      </c>
      <c r="O99">
        <f>COUNTIFS(Table4[Player], Table4[[#This Row],[Player]], Table4[Result], "W")</f>
        <v>1</v>
      </c>
      <c r="P99">
        <f>COUNTIF(Table4[Player], Table4[[#This Row],[Player]])</f>
        <v>3</v>
      </c>
      <c r="Q99" s="6">
        <f>SUMIF(Table4[Player], Table4[[#This Row],[Player]], Table4[Wager])</f>
        <v>3</v>
      </c>
      <c r="R99" s="6">
        <f>SUMIF(Table4[Player], Table4[[#This Row],[Player]], Table4[Return])</f>
        <v>10</v>
      </c>
      <c r="S99" s="6">
        <f>Table4[[#This Row],[Returned]]-Table4[[#This Row],[Wagered]]</f>
        <v>7</v>
      </c>
      <c r="T99" s="19">
        <f>AVERAGEIFS(Table4[OddsMult], Table4[Player], Table4[[#This Row],[Player]])</f>
        <v>6.833333333333333</v>
      </c>
      <c r="U99" s="6">
        <f>SUMIF(Table4[PlayerDetail], Table4[[#This Row],[PlayerDetail]], Table4[Wager])</f>
        <v>3</v>
      </c>
      <c r="V99" s="6">
        <f>SUMIF(Table4[PlayerDetail], Table4[[#This Row],[PlayerDetail]], Table4[Return])</f>
        <v>10</v>
      </c>
      <c r="W99" s="26">
        <f>Table4[[#This Row],[Return Detail]]-Table4[[#This Row],[Wager Detail]]</f>
        <v>7</v>
      </c>
      <c r="X99" s="18">
        <f>AVERAGEIFS(Table4[OddsMult], Table4[PlayerDetail], Table4[[#This Row],[PlayerDetail]])</f>
        <v>6.833333333333333</v>
      </c>
      <c r="Y99" s="6"/>
    </row>
    <row r="100" spans="1:25" x14ac:dyDescent="0.25">
      <c r="A100" s="5">
        <v>45640</v>
      </c>
      <c r="B100" t="s">
        <v>65</v>
      </c>
      <c r="D100" t="str">
        <f>_xlfn.CONCAT(Table4[[#This Row],[Player]], Table4[[#This Row],[Detail]])</f>
        <v>Jalen Johnson</v>
      </c>
      <c r="E100" t="s">
        <v>13</v>
      </c>
      <c r="F100" s="6">
        <v>1</v>
      </c>
      <c r="G100" s="7" t="s">
        <v>433</v>
      </c>
      <c r="H100" s="20" t="str">
        <f>REPLACE(Table4[[#This Row],[Odds]], 1, 1, "")</f>
        <v>900</v>
      </c>
      <c r="I100" s="23">
        <f>(100/(Table4[[#This Row],[Column2]]+100))</f>
        <v>0.1</v>
      </c>
      <c r="J100" s="7">
        <f>RIGHT(Table4[[#This Row],[Odds]], LEN(Table4[[#This Row],[Odds]]) - 1)/100</f>
        <v>9</v>
      </c>
      <c r="K100" s="6">
        <v>0</v>
      </c>
      <c r="L100" t="s">
        <v>334</v>
      </c>
      <c r="M100" t="s">
        <v>385</v>
      </c>
      <c r="O100">
        <f>COUNTIFS(Table4[Player], Table4[[#This Row],[Player]], Table4[Result], "W")</f>
        <v>1</v>
      </c>
      <c r="P100">
        <f>COUNTIF(Table4[Player], Table4[[#This Row],[Player]])</f>
        <v>3</v>
      </c>
      <c r="Q100" s="6">
        <f>SUMIF(Table4[Player], Table4[[#This Row],[Player]], Table4[Wager])</f>
        <v>3</v>
      </c>
      <c r="R100" s="6">
        <f>SUMIF(Table4[Player], Table4[[#This Row],[Player]], Table4[Return])</f>
        <v>8</v>
      </c>
      <c r="S100" s="6">
        <f>Table4[[#This Row],[Returned]]-Table4[[#This Row],[Wagered]]</f>
        <v>5</v>
      </c>
      <c r="T100" s="19">
        <f>AVERAGEIFS(Table4[OddsMult], Table4[Player], Table4[[#This Row],[Player]])</f>
        <v>7.833333333333333</v>
      </c>
      <c r="U100" s="6">
        <f>SUMIF(Table4[PlayerDetail], Table4[[#This Row],[PlayerDetail]], Table4[Wager])</f>
        <v>3</v>
      </c>
      <c r="V100" s="6">
        <f>SUMIF(Table4[PlayerDetail], Table4[[#This Row],[PlayerDetail]], Table4[Return])</f>
        <v>8</v>
      </c>
      <c r="W100" s="26">
        <f>Table4[[#This Row],[Return Detail]]-Table4[[#This Row],[Wager Detail]]</f>
        <v>5</v>
      </c>
      <c r="X100" s="18">
        <f>AVERAGEIFS(Table4[OddsMult], Table4[PlayerDetail], Table4[[#This Row],[PlayerDetail]])</f>
        <v>7.833333333333333</v>
      </c>
      <c r="Y100" s="6"/>
    </row>
    <row r="101" spans="1:25" x14ac:dyDescent="0.25">
      <c r="A101" s="5">
        <v>45640</v>
      </c>
      <c r="B101" t="s">
        <v>16</v>
      </c>
      <c r="D101" t="str">
        <f>_xlfn.CONCAT(Table4[[#This Row],[Player]], Table4[[#This Row],[Detail]])</f>
        <v>Zaccharie Risacher</v>
      </c>
      <c r="E101" t="s">
        <v>13</v>
      </c>
      <c r="F101" s="6">
        <v>1</v>
      </c>
      <c r="G101" s="7" t="s">
        <v>358</v>
      </c>
      <c r="H101" s="20" t="str">
        <f>REPLACE(Table4[[#This Row],[Odds]], 1, 1, "")</f>
        <v>3000</v>
      </c>
      <c r="I101" s="23">
        <f>(100/(Table4[[#This Row],[Column2]]+100))</f>
        <v>3.2258064516129031E-2</v>
      </c>
      <c r="J101" s="7">
        <f>RIGHT(Table4[[#This Row],[Odds]], LEN(Table4[[#This Row],[Odds]]) - 1)/100</f>
        <v>30</v>
      </c>
      <c r="K101" s="6">
        <v>0</v>
      </c>
      <c r="L101" t="s">
        <v>334</v>
      </c>
      <c r="M101" t="s">
        <v>385</v>
      </c>
      <c r="O101">
        <f>COUNTIFS(Table4[Player], Table4[[#This Row],[Player]], Table4[Result], "W")</f>
        <v>0</v>
      </c>
      <c r="P101">
        <f>COUNTIF(Table4[Player], Table4[[#This Row],[Player]])</f>
        <v>8</v>
      </c>
      <c r="Q101" s="6">
        <f>SUMIF(Table4[Player], Table4[[#This Row],[Player]], Table4[Wager])</f>
        <v>9</v>
      </c>
      <c r="R101" s="6">
        <f>SUMIF(Table4[Player], Table4[[#This Row],[Player]], Table4[Return])</f>
        <v>0</v>
      </c>
      <c r="S101" s="6">
        <f>Table4[[#This Row],[Returned]]-Table4[[#This Row],[Wagered]]</f>
        <v>-9</v>
      </c>
      <c r="T101" s="19">
        <f>AVERAGEIFS(Table4[OddsMult], Table4[Player], Table4[[#This Row],[Player]])</f>
        <v>26.875</v>
      </c>
      <c r="U101" s="6">
        <f>SUMIF(Table4[PlayerDetail], Table4[[#This Row],[PlayerDetail]], Table4[Wager])</f>
        <v>1</v>
      </c>
      <c r="V101" s="6">
        <f>SUMIF(Table4[PlayerDetail], Table4[[#This Row],[PlayerDetail]], Table4[Return])</f>
        <v>0</v>
      </c>
      <c r="W101" s="26">
        <f>Table4[[#This Row],[Return Detail]]-Table4[[#This Row],[Wager Detail]]</f>
        <v>-1</v>
      </c>
      <c r="X101" s="18">
        <f>AVERAGEIFS(Table4[OddsMult], Table4[PlayerDetail], Table4[[#This Row],[PlayerDetail]])</f>
        <v>30</v>
      </c>
      <c r="Y101" s="6"/>
    </row>
    <row r="102" spans="1:25" x14ac:dyDescent="0.25">
      <c r="A102" s="5">
        <v>45640</v>
      </c>
      <c r="B102" s="10" t="s">
        <v>30</v>
      </c>
      <c r="C102" s="10"/>
      <c r="D102" s="10" t="str">
        <f>_xlfn.CONCAT(Table4[[#This Row],[Player]], Table4[[#This Row],[Detail]])</f>
        <v>Alperen Sengun</v>
      </c>
      <c r="E102" s="10" t="s">
        <v>134</v>
      </c>
      <c r="F102" s="11">
        <v>1</v>
      </c>
      <c r="G102" s="12" t="s">
        <v>350</v>
      </c>
      <c r="H102" s="21" t="str">
        <f>REPLACE(Table4[[#This Row],[Odds]], 1, 1, "")</f>
        <v>550</v>
      </c>
      <c r="I102" s="24">
        <f>(100/(Table4[[#This Row],[Column2]]+100))</f>
        <v>0.15384615384615385</v>
      </c>
      <c r="J102" s="12">
        <f>RIGHT(Table4[[#This Row],[Odds]], LEN(Table4[[#This Row],[Odds]]) - 1)/100</f>
        <v>5.5</v>
      </c>
      <c r="K102" s="11">
        <v>6.5</v>
      </c>
      <c r="L102" s="10" t="s">
        <v>341</v>
      </c>
      <c r="M102" s="10" t="s">
        <v>385</v>
      </c>
      <c r="N102" s="25"/>
      <c r="O102" s="10">
        <f>COUNTIFS(Table4[Player], Table4[[#This Row],[Player]], Table4[Result], "W")</f>
        <v>3</v>
      </c>
      <c r="P102" s="10">
        <f>COUNTIF(Table4[Player], Table4[[#This Row],[Player]])</f>
        <v>8</v>
      </c>
      <c r="Q102" s="11">
        <f>SUMIF(Table4[Player], Table4[[#This Row],[Player]], Table4[Wager])</f>
        <v>8</v>
      </c>
      <c r="R102" s="6">
        <f>SUMIF(Table4[Player], Table4[[#This Row],[Player]], Table4[Return])</f>
        <v>20.5</v>
      </c>
      <c r="S102" s="6">
        <f>Table4[[#This Row],[Returned]]-Table4[[#This Row],[Wagered]]</f>
        <v>12.5</v>
      </c>
      <c r="T102" s="19">
        <f>AVERAGEIFS(Table4[OddsMult], Table4[Player], Table4[[#This Row],[Player]])</f>
        <v>5.625</v>
      </c>
      <c r="U102" s="6">
        <f>SUMIF(Table4[PlayerDetail], Table4[[#This Row],[PlayerDetail]], Table4[Wager])</f>
        <v>6</v>
      </c>
      <c r="V102" s="6">
        <f>SUMIF(Table4[PlayerDetail], Table4[[#This Row],[PlayerDetail]], Table4[Return])</f>
        <v>20.5</v>
      </c>
      <c r="W102" s="26">
        <f>Table4[[#This Row],[Return Detail]]-Table4[[#This Row],[Wager Detail]]</f>
        <v>14.5</v>
      </c>
      <c r="X102" s="18">
        <f>AVERAGEIFS(Table4[OddsMult], Table4[PlayerDetail], Table4[[#This Row],[PlayerDetail]])</f>
        <v>5.5</v>
      </c>
      <c r="Y102" s="6"/>
    </row>
    <row r="103" spans="1:25" x14ac:dyDescent="0.25">
      <c r="A103" s="5">
        <v>45641</v>
      </c>
      <c r="B103" t="s">
        <v>178</v>
      </c>
      <c r="D103" t="str">
        <f>_xlfn.CONCAT(Table4[[#This Row],[Player]], Table4[[#This Row],[Detail]])</f>
        <v>CJ McCollum</v>
      </c>
      <c r="E103" t="s">
        <v>27</v>
      </c>
      <c r="F103" s="6">
        <v>1</v>
      </c>
      <c r="G103" s="7" t="s">
        <v>347</v>
      </c>
      <c r="H103" s="20" t="str">
        <f>REPLACE(Table4[[#This Row],[Odds]], 1, 1, "")</f>
        <v>750</v>
      </c>
      <c r="I103" s="23">
        <f>(100/(Table4[[#This Row],[Column2]]+100))</f>
        <v>0.11764705882352941</v>
      </c>
      <c r="J103" s="7">
        <f>RIGHT(Table4[[#This Row],[Odds]], LEN(Table4[[#This Row],[Odds]]) - 1)/100</f>
        <v>7.5</v>
      </c>
      <c r="K103" s="6">
        <v>0</v>
      </c>
      <c r="L103" t="s">
        <v>334</v>
      </c>
      <c r="M103" t="s">
        <v>392</v>
      </c>
      <c r="O103">
        <f>COUNTIFS(Table4[Player], Table4[[#This Row],[Player]], Table4[Result], "W")</f>
        <v>0</v>
      </c>
      <c r="P103">
        <f>COUNTIF(Table4[Player], Table4[[#This Row],[Player]])</f>
        <v>2</v>
      </c>
      <c r="Q103" s="6">
        <f>SUMIF(Table4[Player], Table4[[#This Row],[Player]], Table4[Wager])</f>
        <v>2</v>
      </c>
      <c r="R103" s="6">
        <f>SUMIF(Table4[Player], Table4[[#This Row],[Player]], Table4[Return])</f>
        <v>0</v>
      </c>
      <c r="S103" s="6">
        <f>Table4[[#This Row],[Returned]]-Table4[[#This Row],[Wagered]]</f>
        <v>-2</v>
      </c>
      <c r="T103" s="19">
        <f>AVERAGEIFS(Table4[OddsMult], Table4[Player], Table4[[#This Row],[Player]])</f>
        <v>8</v>
      </c>
      <c r="U103" s="6">
        <f>SUMIF(Table4[PlayerDetail], Table4[[#This Row],[PlayerDetail]], Table4[Wager])</f>
        <v>2</v>
      </c>
      <c r="V103" s="6">
        <f>SUMIF(Table4[PlayerDetail], Table4[[#This Row],[PlayerDetail]], Table4[Return])</f>
        <v>0</v>
      </c>
      <c r="W103" s="26">
        <f>Table4[[#This Row],[Return Detail]]-Table4[[#This Row],[Wager Detail]]</f>
        <v>-2</v>
      </c>
      <c r="X103" s="18">
        <f>AVERAGEIFS(Table4[OddsMult], Table4[PlayerDetail], Table4[[#This Row],[PlayerDetail]])</f>
        <v>8</v>
      </c>
      <c r="Y103" s="6"/>
    </row>
    <row r="104" spans="1:25" x14ac:dyDescent="0.25">
      <c r="A104" s="5">
        <v>45641</v>
      </c>
      <c r="B104" s="10" t="s">
        <v>157</v>
      </c>
      <c r="C104" s="10"/>
      <c r="D104" s="10" t="str">
        <f>_xlfn.CONCAT(Table4[[#This Row],[Player]], Table4[[#This Row],[Detail]])</f>
        <v>Bilal Coulibaly</v>
      </c>
      <c r="E104" s="10" t="s">
        <v>25</v>
      </c>
      <c r="F104" s="11">
        <v>1</v>
      </c>
      <c r="G104" s="12" t="s">
        <v>339</v>
      </c>
      <c r="H104" s="21" t="str">
        <f>REPLACE(Table4[[#This Row],[Odds]], 1, 1, "")</f>
        <v>1000</v>
      </c>
      <c r="I104" s="24">
        <f>(100/(Table4[[#This Row],[Column2]]+100))</f>
        <v>9.0909090909090912E-2</v>
      </c>
      <c r="J104" s="12">
        <f>RIGHT(Table4[[#This Row],[Odds]], LEN(Table4[[#This Row],[Odds]]) - 1)/100</f>
        <v>10</v>
      </c>
      <c r="K104" s="11">
        <v>11</v>
      </c>
      <c r="L104" s="10" t="s">
        <v>341</v>
      </c>
      <c r="M104" s="10" t="s">
        <v>385</v>
      </c>
      <c r="N104" s="25"/>
      <c r="O104" s="10">
        <f>COUNTIFS(Table4[Player], Table4[[#This Row],[Player]], Table4[Result], "W")</f>
        <v>1</v>
      </c>
      <c r="P104" s="10">
        <f>COUNTIF(Table4[Player], Table4[[#This Row],[Player]])</f>
        <v>1</v>
      </c>
      <c r="Q104" s="6">
        <f>SUMIF(Table4[Player], Table4[[#This Row],[Player]], Table4[Wager])</f>
        <v>1</v>
      </c>
      <c r="R104" s="6">
        <f>SUMIF(Table4[Player], Table4[[#This Row],[Player]], Table4[Return])</f>
        <v>11</v>
      </c>
      <c r="S104" s="6">
        <f>Table4[[#This Row],[Returned]]-Table4[[#This Row],[Wagered]]</f>
        <v>10</v>
      </c>
      <c r="T104" s="19">
        <f>AVERAGEIFS(Table4[OddsMult], Table4[Player], Table4[[#This Row],[Player]])</f>
        <v>10</v>
      </c>
      <c r="U104" s="6">
        <f>SUMIF(Table4[PlayerDetail], Table4[[#This Row],[PlayerDetail]], Table4[Wager])</f>
        <v>1</v>
      </c>
      <c r="V104" s="6">
        <f>SUMIF(Table4[PlayerDetail], Table4[[#This Row],[PlayerDetail]], Table4[Return])</f>
        <v>11</v>
      </c>
      <c r="W104" s="26">
        <f>Table4[[#This Row],[Return Detail]]-Table4[[#This Row],[Wager Detail]]</f>
        <v>10</v>
      </c>
      <c r="X104" s="18">
        <f>AVERAGEIFS(Table4[OddsMult], Table4[PlayerDetail], Table4[[#This Row],[PlayerDetail]])</f>
        <v>10</v>
      </c>
      <c r="Y104" s="6"/>
    </row>
    <row r="105" spans="1:25" x14ac:dyDescent="0.25">
      <c r="A105" s="5">
        <v>45641</v>
      </c>
      <c r="B105" t="s">
        <v>56</v>
      </c>
      <c r="C105" t="s">
        <v>333</v>
      </c>
      <c r="D105" t="str">
        <f>_xlfn.CONCAT(Table4[[#This Row],[Player]], Table4[[#This Row],[Detail]])</f>
        <v>Rui Hachimura3pt</v>
      </c>
      <c r="E105" t="s">
        <v>66</v>
      </c>
      <c r="F105" s="6">
        <v>3</v>
      </c>
      <c r="G105" s="7" t="s">
        <v>424</v>
      </c>
      <c r="H105" s="20" t="str">
        <f>REPLACE(Table4[[#This Row],[Odds]], 1, 1, "")</f>
        <v>3100</v>
      </c>
      <c r="I105" s="23">
        <f>(100/(Table4[[#This Row],[Column2]]+100))</f>
        <v>3.125E-2</v>
      </c>
      <c r="J105" s="7">
        <f>RIGHT(Table4[[#This Row],[Odds]], LEN(Table4[[#This Row],[Odds]]) - 1)/100</f>
        <v>31</v>
      </c>
      <c r="K105" s="6">
        <v>0</v>
      </c>
      <c r="L105" t="s">
        <v>334</v>
      </c>
      <c r="M105" t="s">
        <v>385</v>
      </c>
      <c r="O105">
        <f>COUNTIFS(Table4[Player], Table4[[#This Row],[Player]], Table4[Result], "W")</f>
        <v>0</v>
      </c>
      <c r="P105">
        <f>COUNTIF(Table4[Player], Table4[[#This Row],[Player]])</f>
        <v>7</v>
      </c>
      <c r="Q105" s="6">
        <f>SUMIF(Table4[Player], Table4[[#This Row],[Player]], Table4[Wager])</f>
        <v>11</v>
      </c>
      <c r="R105" s="6">
        <f>SUMIF(Table4[Player], Table4[[#This Row],[Player]], Table4[Return])</f>
        <v>0</v>
      </c>
      <c r="S105" s="6">
        <f>Table4[[#This Row],[Returned]]-Table4[[#This Row],[Wagered]]</f>
        <v>-11</v>
      </c>
      <c r="T105" s="19">
        <f>AVERAGEIFS(Table4[OddsMult], Table4[Player], Table4[[#This Row],[Player]])</f>
        <v>32</v>
      </c>
      <c r="U105" s="6">
        <f>SUMIF(Table4[PlayerDetail], Table4[[#This Row],[PlayerDetail]], Table4[Wager])</f>
        <v>11</v>
      </c>
      <c r="V105" s="6">
        <f>SUMIF(Table4[PlayerDetail], Table4[[#This Row],[PlayerDetail]], Table4[Return])</f>
        <v>0</v>
      </c>
      <c r="W105" s="26">
        <f>Table4[[#This Row],[Return Detail]]-Table4[[#This Row],[Wager Detail]]</f>
        <v>-11</v>
      </c>
      <c r="X105" s="18">
        <f>AVERAGEIFS(Table4[OddsMult], Table4[PlayerDetail], Table4[[#This Row],[PlayerDetail]])</f>
        <v>32</v>
      </c>
      <c r="Y105" s="6"/>
    </row>
    <row r="106" spans="1:25" x14ac:dyDescent="0.25">
      <c r="A106" s="5">
        <v>45642</v>
      </c>
      <c r="B106" t="s">
        <v>444</v>
      </c>
      <c r="D106" t="str">
        <f>_xlfn.CONCAT(Table4[[#This Row],[Player]], Table4[[#This Row],[Detail]])</f>
        <v>Tim Hardaway Jr</v>
      </c>
      <c r="E106" t="s">
        <v>70</v>
      </c>
      <c r="F106" s="6">
        <v>1</v>
      </c>
      <c r="G106" s="7" t="s">
        <v>366</v>
      </c>
      <c r="H106" s="20" t="str">
        <f>REPLACE(Table4[[#This Row],[Odds]], 1, 1, "")</f>
        <v>1200</v>
      </c>
      <c r="I106" s="23">
        <f>(100/(Table4[[#This Row],[Column2]]+100))</f>
        <v>7.6923076923076927E-2</v>
      </c>
      <c r="J106" s="7">
        <f>RIGHT(Table4[[#This Row],[Odds]], LEN(Table4[[#This Row],[Odds]]) - 1)/100</f>
        <v>12</v>
      </c>
      <c r="K106" s="6">
        <v>0</v>
      </c>
      <c r="L106" t="s">
        <v>334</v>
      </c>
      <c r="M106" t="s">
        <v>392</v>
      </c>
      <c r="N106" s="3">
        <v>0.19869999999999999</v>
      </c>
      <c r="O106">
        <f>COUNTIFS(Table4[Player], Table4[[#This Row],[Player]], Table4[Result], "W")</f>
        <v>0</v>
      </c>
      <c r="P106">
        <f>COUNTIF(Table4[Player], Table4[[#This Row],[Player]])</f>
        <v>1</v>
      </c>
      <c r="Q106" s="6">
        <f>SUMIF(Table4[Player], Table4[[#This Row],[Player]], Table4[Wager])</f>
        <v>1</v>
      </c>
      <c r="R106" s="6">
        <f>SUMIF(Table4[Player], Table4[[#This Row],[Player]], Table4[Return])</f>
        <v>0</v>
      </c>
      <c r="S106" s="6">
        <f>Table4[[#This Row],[Returned]]-Table4[[#This Row],[Wagered]]</f>
        <v>-1</v>
      </c>
      <c r="T106" s="19">
        <f>AVERAGEIFS(Table4[OddsMult], Table4[Player], Table4[[#This Row],[Player]])</f>
        <v>12</v>
      </c>
      <c r="U106" s="6">
        <f>SUMIF(Table4[PlayerDetail], Table4[[#This Row],[PlayerDetail]], Table4[Wager])</f>
        <v>1</v>
      </c>
      <c r="V106" s="6">
        <f>SUMIF(Table4[PlayerDetail], Table4[[#This Row],[PlayerDetail]], Table4[Return])</f>
        <v>0</v>
      </c>
      <c r="W106" s="26">
        <f>Table4[[#This Row],[Return Detail]]-Table4[[#This Row],[Wager Detail]]</f>
        <v>-1</v>
      </c>
      <c r="X106" s="18">
        <f>AVERAGEIFS(Table4[OddsMult], Table4[PlayerDetail], Table4[[#This Row],[PlayerDetail]])</f>
        <v>12</v>
      </c>
      <c r="Y106" s="6"/>
    </row>
    <row r="107" spans="1:25" x14ac:dyDescent="0.25">
      <c r="A107" s="5">
        <v>45642</v>
      </c>
      <c r="B107" t="s">
        <v>91</v>
      </c>
      <c r="D107" t="str">
        <f>_xlfn.CONCAT(Table4[[#This Row],[Player]], Table4[[#This Row],[Detail]])</f>
        <v>Paul George</v>
      </c>
      <c r="E107" t="s">
        <v>51</v>
      </c>
      <c r="F107" s="6">
        <v>1</v>
      </c>
      <c r="G107" s="7" t="s">
        <v>348</v>
      </c>
      <c r="H107" s="20" t="str">
        <f>REPLACE(Table4[[#This Row],[Odds]], 1, 1, "")</f>
        <v>500</v>
      </c>
      <c r="I107" s="23">
        <f>(100/(Table4[[#This Row],[Column2]]+100))</f>
        <v>0.16666666666666666</v>
      </c>
      <c r="J107" s="7">
        <f>RIGHT(Table4[[#This Row],[Odds]], LEN(Table4[[#This Row],[Odds]]) - 1)/100</f>
        <v>5</v>
      </c>
      <c r="K107" s="6">
        <v>0</v>
      </c>
      <c r="L107" t="s">
        <v>334</v>
      </c>
      <c r="M107" t="s">
        <v>392</v>
      </c>
      <c r="N107" s="3">
        <v>0.30669999999999997</v>
      </c>
      <c r="O107">
        <f>COUNTIFS(Table4[Player], Table4[[#This Row],[Player]], Table4[Result], "W")</f>
        <v>0</v>
      </c>
      <c r="P107">
        <f>COUNTIF(Table4[Player], Table4[[#This Row],[Player]])</f>
        <v>3</v>
      </c>
      <c r="Q107" s="6">
        <f>SUMIF(Table4[Player], Table4[[#This Row],[Player]], Table4[Wager])</f>
        <v>3</v>
      </c>
      <c r="R107" s="6">
        <f>SUMIF(Table4[Player], Table4[[#This Row],[Player]], Table4[Return])</f>
        <v>0</v>
      </c>
      <c r="S107" s="6">
        <f>Table4[[#This Row],[Returned]]-Table4[[#This Row],[Wagered]]</f>
        <v>-3</v>
      </c>
      <c r="T107" s="19">
        <f>AVERAGEIFS(Table4[OddsMult], Table4[Player], Table4[[#This Row],[Player]])</f>
        <v>6</v>
      </c>
      <c r="U107" s="6">
        <f>SUMIF(Table4[PlayerDetail], Table4[[#This Row],[PlayerDetail]], Table4[Wager])</f>
        <v>3</v>
      </c>
      <c r="V107" s="6">
        <f>SUMIF(Table4[PlayerDetail], Table4[[#This Row],[PlayerDetail]], Table4[Return])</f>
        <v>0</v>
      </c>
      <c r="W107" s="26">
        <f>Table4[[#This Row],[Return Detail]]-Table4[[#This Row],[Wager Detail]]</f>
        <v>-3</v>
      </c>
      <c r="X107" s="18">
        <f>AVERAGEIFS(Table4[OddsMult], Table4[PlayerDetail], Table4[[#This Row],[PlayerDetail]])</f>
        <v>6</v>
      </c>
      <c r="Y107" s="6"/>
    </row>
    <row r="108" spans="1:25" x14ac:dyDescent="0.25">
      <c r="A108" s="5">
        <v>45642</v>
      </c>
      <c r="B108" t="s">
        <v>91</v>
      </c>
      <c r="D108" t="str">
        <f>_xlfn.CONCAT(Table4[[#This Row],[Player]], Table4[[#This Row],[Detail]])</f>
        <v>Paul George</v>
      </c>
      <c r="E108" t="s">
        <v>51</v>
      </c>
      <c r="F108" s="6">
        <v>1</v>
      </c>
      <c r="G108" s="7" t="s">
        <v>343</v>
      </c>
      <c r="H108" s="20" t="str">
        <f>REPLACE(Table4[[#This Row],[Odds]], 1, 1, "")</f>
        <v>600</v>
      </c>
      <c r="I108" s="23">
        <f>(100/(Table4[[#This Row],[Column2]]+100))</f>
        <v>0.14285714285714285</v>
      </c>
      <c r="J108" s="7">
        <f>RIGHT(Table4[[#This Row],[Odds]], LEN(Table4[[#This Row],[Odds]]) - 1)/100</f>
        <v>6</v>
      </c>
      <c r="K108" s="6">
        <v>0</v>
      </c>
      <c r="L108" t="s">
        <v>334</v>
      </c>
      <c r="M108" t="s">
        <v>392</v>
      </c>
      <c r="N108" s="3">
        <v>0.30669999999999997</v>
      </c>
      <c r="O108">
        <f>COUNTIFS(Table4[Player], Table4[[#This Row],[Player]], Table4[Result], "W")</f>
        <v>0</v>
      </c>
      <c r="P108">
        <f>COUNTIF(Table4[Player], Table4[[#This Row],[Player]])</f>
        <v>3</v>
      </c>
      <c r="Q108" s="6">
        <f>SUMIF(Table4[Player], Table4[[#This Row],[Player]], Table4[Wager])</f>
        <v>3</v>
      </c>
      <c r="R108" s="6">
        <f>SUMIF(Table4[Player], Table4[[#This Row],[Player]], Table4[Return])</f>
        <v>0</v>
      </c>
      <c r="S108" s="6">
        <f>Table4[[#This Row],[Returned]]-Table4[[#This Row],[Wagered]]</f>
        <v>-3</v>
      </c>
      <c r="T108" s="19">
        <f>AVERAGEIFS(Table4[OddsMult], Table4[Player], Table4[[#This Row],[Player]])</f>
        <v>6</v>
      </c>
      <c r="U108" s="6">
        <f>SUMIF(Table4[PlayerDetail], Table4[[#This Row],[PlayerDetail]], Table4[Wager])</f>
        <v>3</v>
      </c>
      <c r="V108" s="6">
        <f>SUMIF(Table4[PlayerDetail], Table4[[#This Row],[PlayerDetail]], Table4[Return])</f>
        <v>0</v>
      </c>
      <c r="W108" s="26">
        <f>Table4[[#This Row],[Return Detail]]-Table4[[#This Row],[Wager Detail]]</f>
        <v>-3</v>
      </c>
      <c r="X108" s="18">
        <f>AVERAGEIFS(Table4[OddsMult], Table4[PlayerDetail], Table4[[#This Row],[PlayerDetail]])</f>
        <v>6</v>
      </c>
      <c r="Y108" s="6"/>
    </row>
    <row r="109" spans="1:25" x14ac:dyDescent="0.25">
      <c r="A109" s="5">
        <v>45642</v>
      </c>
      <c r="B109" t="s">
        <v>54</v>
      </c>
      <c r="D109" t="str">
        <f>_xlfn.CONCAT(Table4[[#This Row],[Player]], Table4[[#This Row],[Detail]])</f>
        <v>Domantas Sabonis</v>
      </c>
      <c r="E109" t="s">
        <v>46</v>
      </c>
      <c r="F109" s="6">
        <v>1</v>
      </c>
      <c r="G109" s="7" t="s">
        <v>391</v>
      </c>
      <c r="H109" s="20" t="str">
        <f>REPLACE(Table4[[#This Row],[Odds]], 1, 1, "")</f>
        <v>650</v>
      </c>
      <c r="I109" s="23">
        <f>(100/(Table4[[#This Row],[Column2]]+100))</f>
        <v>0.13333333333333333</v>
      </c>
      <c r="J109" s="7">
        <f>RIGHT(Table4[[#This Row],[Odds]], LEN(Table4[[#This Row],[Odds]]) - 1)/100</f>
        <v>6.5</v>
      </c>
      <c r="K109" s="6"/>
      <c r="M109" t="s">
        <v>385</v>
      </c>
      <c r="N109">
        <v>17.29</v>
      </c>
      <c r="O109">
        <f>COUNTIFS(Table4[Player], Table4[[#This Row],[Player]], Table4[Result], "W")</f>
        <v>1</v>
      </c>
      <c r="P109">
        <f>COUNTIF(Table4[Player], Table4[[#This Row],[Player]])</f>
        <v>8</v>
      </c>
      <c r="Q109" s="6">
        <f>SUMIF(Table4[Player], Table4[[#This Row],[Player]], Table4[Wager])</f>
        <v>8</v>
      </c>
      <c r="R109" s="6">
        <f>SUMIF(Table4[Player], Table4[[#This Row],[Player]], Table4[Return])</f>
        <v>9</v>
      </c>
      <c r="S109" s="6">
        <f>Table4[[#This Row],[Returned]]-Table4[[#This Row],[Wagered]]</f>
        <v>1</v>
      </c>
      <c r="T109" s="19">
        <f>AVERAGEIFS(Table4[OddsMult], Table4[Player], Table4[[#This Row],[Player]])</f>
        <v>14.012499999999999</v>
      </c>
      <c r="U109" s="6">
        <f>SUMIF(Table4[PlayerDetail], Table4[[#This Row],[PlayerDetail]], Table4[Wager])</f>
        <v>6</v>
      </c>
      <c r="V109" s="6">
        <f>SUMIF(Table4[PlayerDetail], Table4[[#This Row],[PlayerDetail]], Table4[Return])</f>
        <v>9</v>
      </c>
      <c r="W109" s="26">
        <f>Table4[[#This Row],[Return Detail]]-Table4[[#This Row],[Wager Detail]]</f>
        <v>3</v>
      </c>
      <c r="X109" s="18">
        <f>AVERAGEIFS(Table4[OddsMult], Table4[PlayerDetail], Table4[[#This Row],[PlayerDetail]])</f>
        <v>6.3500000000000005</v>
      </c>
      <c r="Y109" s="6"/>
    </row>
    <row r="110" spans="1:25" x14ac:dyDescent="0.25">
      <c r="A110" s="5">
        <v>45642</v>
      </c>
      <c r="B110" t="s">
        <v>23</v>
      </c>
      <c r="D110" t="str">
        <f>_xlfn.CONCAT(Table4[[#This Row],[Player]], Table4[[#This Row],[Detail]])</f>
        <v>Evan Mobley</v>
      </c>
      <c r="E110" t="s">
        <v>100</v>
      </c>
      <c r="F110" s="6">
        <v>1</v>
      </c>
      <c r="G110" s="7" t="s">
        <v>348</v>
      </c>
      <c r="H110" s="20" t="str">
        <f>REPLACE(Table4[[#This Row],[Odds]], 1, 1, "")</f>
        <v>500</v>
      </c>
      <c r="I110" s="23">
        <f>(100/(Table4[[#This Row],[Column2]]+100))</f>
        <v>0.16666666666666666</v>
      </c>
      <c r="J110" s="7">
        <f>RIGHT(Table4[[#This Row],[Odds]], LEN(Table4[[#This Row],[Odds]]) - 1)/100</f>
        <v>5</v>
      </c>
      <c r="K110" s="6"/>
      <c r="M110" t="s">
        <v>385</v>
      </c>
      <c r="N110">
        <v>24.78</v>
      </c>
      <c r="O110">
        <f>COUNTIFS(Table4[Player], Table4[[#This Row],[Player]], Table4[Result], "W")</f>
        <v>2</v>
      </c>
      <c r="P110">
        <f>COUNTIF(Table4[Player], Table4[[#This Row],[Player]])</f>
        <v>6</v>
      </c>
      <c r="Q110" s="6">
        <f>SUMIF(Table4[Player], Table4[[#This Row],[Player]], Table4[Wager])</f>
        <v>6</v>
      </c>
      <c r="R110" s="6">
        <f>SUMIF(Table4[Player], Table4[[#This Row],[Player]], Table4[Return])</f>
        <v>14</v>
      </c>
      <c r="S110" s="6">
        <f>Table4[[#This Row],[Returned]]-Table4[[#This Row],[Wagered]]</f>
        <v>8</v>
      </c>
      <c r="T110" s="19">
        <f>AVERAGEIFS(Table4[OddsMult], Table4[Player], Table4[[#This Row],[Player]])</f>
        <v>5.833333333333333</v>
      </c>
      <c r="U110" s="6">
        <f>SUMIF(Table4[PlayerDetail], Table4[[#This Row],[PlayerDetail]], Table4[Wager])</f>
        <v>5</v>
      </c>
      <c r="V110" s="6">
        <f>SUMIF(Table4[PlayerDetail], Table4[[#This Row],[PlayerDetail]], Table4[Return])</f>
        <v>7</v>
      </c>
      <c r="W110" s="26">
        <f>Table4[[#This Row],[Return Detail]]-Table4[[#This Row],[Wager Detail]]</f>
        <v>2</v>
      </c>
      <c r="X110" s="18">
        <f>AVERAGEIFS(Table4[OddsMult], Table4[PlayerDetail], Table4[[#This Row],[PlayerDetail]])</f>
        <v>5.8</v>
      </c>
      <c r="Y110" s="6"/>
    </row>
    <row r="111" spans="1:25" x14ac:dyDescent="0.25">
      <c r="J111" s="7"/>
      <c r="K111" s="6"/>
      <c r="P111"/>
      <c r="R111" s="6"/>
      <c r="S111" s="6"/>
      <c r="T111" s="19"/>
      <c r="U111" s="6"/>
      <c r="V111" s="6"/>
      <c r="W111" s="26"/>
      <c r="X111" s="18"/>
      <c r="Y111" s="6"/>
    </row>
    <row r="113" spans="1:2" x14ac:dyDescent="0.25">
      <c r="A113" s="13" t="s">
        <v>351</v>
      </c>
      <c r="B113" s="14">
        <f>SUM(F:F)</f>
        <v>120.09</v>
      </c>
    </row>
    <row r="114" spans="1:2" x14ac:dyDescent="0.25">
      <c r="A114" s="14" t="s">
        <v>352</v>
      </c>
      <c r="B114" s="14">
        <f>SUM(K:K)</f>
        <v>92.5</v>
      </c>
    </row>
    <row r="115" spans="1:2" x14ac:dyDescent="0.25">
      <c r="A115" s="13" t="s">
        <v>353</v>
      </c>
      <c r="B115" s="14">
        <f>B114-B113</f>
        <v>-27.590000000000003</v>
      </c>
    </row>
    <row r="118" spans="1:2" x14ac:dyDescent="0.25">
      <c r="A118" s="16"/>
      <c r="B118" s="15"/>
    </row>
  </sheetData>
  <phoneticPr fontId="3" type="noConversion"/>
  <conditionalFormatting sqref="R2:S111">
    <cfRule type="cellIs" dxfId="39" priority="3" operator="greaterThan">
      <formula>0</formula>
    </cfRule>
  </conditionalFormatting>
  <conditionalFormatting sqref="V2:W111">
    <cfRule type="cellIs" dxfId="38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94B0-1982-4058-8137-1216625C518D}">
  <sheetPr codeName="Sheet2"/>
  <dimension ref="A1:I932"/>
  <sheetViews>
    <sheetView tabSelected="1" zoomScale="145" zoomScaleNormal="145" workbookViewId="0">
      <selection activeCell="H27" sqref="H27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7.42578125" bestFit="1" customWidth="1"/>
    <col min="5" max="5" width="12.28515625" bestFit="1" customWidth="1"/>
    <col min="6" max="6" width="9" bestFit="1" customWidth="1"/>
    <col min="7" max="7" width="7.42578125" bestFit="1" customWidth="1"/>
    <col min="8" max="8" width="7.7109375" bestFit="1" customWidth="1"/>
    <col min="9" max="9" width="6.140625" style="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hidden="1" x14ac:dyDescent="0.25">
      <c r="A2">
        <v>2024</v>
      </c>
      <c r="B2" s="28" t="s">
        <v>70</v>
      </c>
      <c r="C2" s="28" t="s">
        <v>80</v>
      </c>
      <c r="D2" s="28" t="s">
        <v>18</v>
      </c>
      <c r="E2" s="28" t="s">
        <v>12</v>
      </c>
      <c r="F2">
        <v>6</v>
      </c>
      <c r="G2">
        <v>6</v>
      </c>
      <c r="H2">
        <v>12</v>
      </c>
      <c r="I2" s="1">
        <v>0.5</v>
      </c>
    </row>
    <row r="3" spans="1:9" hidden="1" x14ac:dyDescent="0.25">
      <c r="A3">
        <v>2024</v>
      </c>
      <c r="B3" s="28" t="s">
        <v>102</v>
      </c>
      <c r="C3" s="28" t="s">
        <v>103</v>
      </c>
      <c r="D3" s="28" t="s">
        <v>18</v>
      </c>
      <c r="E3" s="28" t="s">
        <v>12</v>
      </c>
      <c r="F3">
        <v>4</v>
      </c>
      <c r="G3">
        <v>8</v>
      </c>
      <c r="H3">
        <v>12</v>
      </c>
      <c r="I3" s="1">
        <v>0.33</v>
      </c>
    </row>
    <row r="4" spans="1:9" hidden="1" x14ac:dyDescent="0.25">
      <c r="A4">
        <v>2024</v>
      </c>
      <c r="B4" s="28" t="s">
        <v>29</v>
      </c>
      <c r="C4" s="28" t="s">
        <v>30</v>
      </c>
      <c r="D4" s="28" t="s">
        <v>18</v>
      </c>
      <c r="E4" s="28" t="s">
        <v>12</v>
      </c>
      <c r="F4">
        <v>7</v>
      </c>
      <c r="G4">
        <v>5</v>
      </c>
      <c r="H4">
        <v>12</v>
      </c>
      <c r="I4" s="1">
        <v>0.57999999999999996</v>
      </c>
    </row>
    <row r="5" spans="1:9" hidden="1" x14ac:dyDescent="0.25">
      <c r="A5">
        <v>2024</v>
      </c>
      <c r="B5" s="28" t="s">
        <v>29</v>
      </c>
      <c r="C5" s="28" t="s">
        <v>30</v>
      </c>
      <c r="D5" s="28" t="s">
        <v>18</v>
      </c>
      <c r="E5" s="28" t="s">
        <v>24</v>
      </c>
      <c r="F5">
        <v>6</v>
      </c>
      <c r="G5">
        <v>6</v>
      </c>
      <c r="H5">
        <v>12</v>
      </c>
      <c r="I5" s="1">
        <v>0.5</v>
      </c>
    </row>
    <row r="6" spans="1:9" hidden="1" x14ac:dyDescent="0.25">
      <c r="A6">
        <v>2024</v>
      </c>
      <c r="B6" s="28" t="s">
        <v>35</v>
      </c>
      <c r="C6" s="28" t="s">
        <v>36</v>
      </c>
      <c r="D6" s="28" t="s">
        <v>11</v>
      </c>
      <c r="E6" s="28" t="s">
        <v>12</v>
      </c>
      <c r="F6">
        <v>4</v>
      </c>
      <c r="G6">
        <v>8</v>
      </c>
      <c r="H6">
        <v>12</v>
      </c>
      <c r="I6" s="1">
        <v>0.33</v>
      </c>
    </row>
    <row r="7" spans="1:9" hidden="1" x14ac:dyDescent="0.25">
      <c r="A7">
        <v>2024</v>
      </c>
      <c r="B7" s="28" t="s">
        <v>134</v>
      </c>
      <c r="C7" s="28" t="s">
        <v>135</v>
      </c>
      <c r="D7" s="28" t="s">
        <v>11</v>
      </c>
      <c r="E7" s="28" t="s">
        <v>12</v>
      </c>
      <c r="F7">
        <v>2</v>
      </c>
      <c r="G7">
        <v>9</v>
      </c>
      <c r="H7">
        <v>11</v>
      </c>
      <c r="I7" s="1">
        <v>0.18</v>
      </c>
    </row>
    <row r="8" spans="1:9" hidden="1" x14ac:dyDescent="0.25">
      <c r="A8">
        <v>2024</v>
      </c>
      <c r="B8" s="28" t="s">
        <v>13</v>
      </c>
      <c r="C8" s="28" t="s">
        <v>20</v>
      </c>
      <c r="D8" s="28" t="s">
        <v>11</v>
      </c>
      <c r="E8" s="28" t="s">
        <v>12</v>
      </c>
      <c r="F8">
        <v>1</v>
      </c>
      <c r="G8">
        <v>10</v>
      </c>
      <c r="H8">
        <v>11</v>
      </c>
      <c r="I8" s="1">
        <v>0.09</v>
      </c>
    </row>
    <row r="9" spans="1:9" hidden="1" x14ac:dyDescent="0.25">
      <c r="A9">
        <v>2024</v>
      </c>
      <c r="B9" s="28" t="s">
        <v>25</v>
      </c>
      <c r="C9" s="28" t="s">
        <v>26</v>
      </c>
      <c r="D9" s="28" t="s">
        <v>11</v>
      </c>
      <c r="E9" s="28" t="s">
        <v>12</v>
      </c>
      <c r="F9">
        <v>1</v>
      </c>
      <c r="G9">
        <v>9</v>
      </c>
      <c r="H9">
        <v>10</v>
      </c>
      <c r="I9" s="1">
        <v>0.1</v>
      </c>
    </row>
    <row r="10" spans="1:9" hidden="1" x14ac:dyDescent="0.25">
      <c r="A10">
        <v>2024</v>
      </c>
      <c r="B10" s="28" t="s">
        <v>25</v>
      </c>
      <c r="C10" s="28" t="s">
        <v>327</v>
      </c>
      <c r="D10" s="28" t="s">
        <v>11</v>
      </c>
      <c r="E10" s="28" t="s">
        <v>12</v>
      </c>
      <c r="F10">
        <v>5</v>
      </c>
      <c r="G10">
        <v>5</v>
      </c>
      <c r="H10">
        <v>10</v>
      </c>
      <c r="I10" s="1">
        <v>0.5</v>
      </c>
    </row>
    <row r="11" spans="1:9" hidden="1" x14ac:dyDescent="0.25">
      <c r="A11">
        <v>2024</v>
      </c>
      <c r="B11" s="28" t="s">
        <v>59</v>
      </c>
      <c r="C11" s="28" t="s">
        <v>86</v>
      </c>
      <c r="D11" s="28" t="s">
        <v>18</v>
      </c>
      <c r="E11" s="28" t="s">
        <v>19</v>
      </c>
      <c r="F11">
        <v>4</v>
      </c>
      <c r="G11">
        <v>6</v>
      </c>
      <c r="H11">
        <v>10</v>
      </c>
      <c r="I11" s="1">
        <v>0.4</v>
      </c>
    </row>
    <row r="12" spans="1:9" hidden="1" x14ac:dyDescent="0.25">
      <c r="A12">
        <v>2024</v>
      </c>
      <c r="B12" s="28" t="s">
        <v>33</v>
      </c>
      <c r="C12" s="28" t="s">
        <v>34</v>
      </c>
      <c r="D12" s="28" t="s">
        <v>11</v>
      </c>
      <c r="E12" s="28" t="s">
        <v>12</v>
      </c>
      <c r="F12">
        <v>4</v>
      </c>
      <c r="G12">
        <v>6</v>
      </c>
      <c r="H12">
        <v>10</v>
      </c>
      <c r="I12" s="1">
        <v>0.4</v>
      </c>
    </row>
    <row r="13" spans="1:9" hidden="1" x14ac:dyDescent="0.25">
      <c r="A13">
        <v>2024</v>
      </c>
      <c r="B13" s="28" t="s">
        <v>29</v>
      </c>
      <c r="C13" s="28" t="s">
        <v>129</v>
      </c>
      <c r="D13" s="28" t="s">
        <v>11</v>
      </c>
      <c r="E13" s="28" t="s">
        <v>12</v>
      </c>
      <c r="F13">
        <v>2</v>
      </c>
      <c r="G13">
        <v>8</v>
      </c>
      <c r="H13">
        <v>10</v>
      </c>
      <c r="I13" s="1">
        <v>0.2</v>
      </c>
    </row>
    <row r="14" spans="1:9" hidden="1" x14ac:dyDescent="0.25">
      <c r="A14">
        <v>2024</v>
      </c>
      <c r="B14" s="28" t="s">
        <v>44</v>
      </c>
      <c r="C14" s="28" t="s">
        <v>119</v>
      </c>
      <c r="D14" s="28" t="s">
        <v>18</v>
      </c>
      <c r="E14" s="28" t="s">
        <v>12</v>
      </c>
      <c r="F14">
        <v>5</v>
      </c>
      <c r="G14">
        <v>4</v>
      </c>
      <c r="H14">
        <v>9</v>
      </c>
      <c r="I14" s="1">
        <v>0.56000000000000005</v>
      </c>
    </row>
    <row r="15" spans="1:9" hidden="1" x14ac:dyDescent="0.25">
      <c r="A15">
        <v>2024</v>
      </c>
      <c r="B15" s="28" t="s">
        <v>33</v>
      </c>
      <c r="C15" s="28" t="s">
        <v>34</v>
      </c>
      <c r="D15" s="28" t="s">
        <v>18</v>
      </c>
      <c r="E15" s="28" t="s">
        <v>12</v>
      </c>
      <c r="F15">
        <v>1</v>
      </c>
      <c r="G15">
        <v>8</v>
      </c>
      <c r="H15">
        <v>9</v>
      </c>
      <c r="I15" s="1">
        <v>0.11</v>
      </c>
    </row>
    <row r="16" spans="1:9" hidden="1" x14ac:dyDescent="0.25">
      <c r="A16">
        <v>2024</v>
      </c>
      <c r="B16" s="28" t="s">
        <v>33</v>
      </c>
      <c r="C16" s="28" t="s">
        <v>38</v>
      </c>
      <c r="D16" s="28" t="s">
        <v>18</v>
      </c>
      <c r="E16" s="28" t="s">
        <v>12</v>
      </c>
      <c r="F16">
        <v>6</v>
      </c>
      <c r="G16">
        <v>3</v>
      </c>
      <c r="H16">
        <v>9</v>
      </c>
      <c r="I16" s="1">
        <v>0.67</v>
      </c>
    </row>
    <row r="17" spans="1:9" hidden="1" x14ac:dyDescent="0.25">
      <c r="A17">
        <v>2024</v>
      </c>
      <c r="B17" s="28" t="s">
        <v>31</v>
      </c>
      <c r="C17" s="28" t="s">
        <v>32</v>
      </c>
      <c r="D17" s="28" t="s">
        <v>11</v>
      </c>
      <c r="E17" s="28" t="s">
        <v>12</v>
      </c>
      <c r="F17">
        <v>5</v>
      </c>
      <c r="G17">
        <v>4</v>
      </c>
      <c r="H17">
        <v>9</v>
      </c>
      <c r="I17" s="1">
        <v>0.56000000000000005</v>
      </c>
    </row>
    <row r="18" spans="1:9" hidden="1" x14ac:dyDescent="0.25">
      <c r="A18">
        <v>2024</v>
      </c>
      <c r="B18" s="28" t="s">
        <v>59</v>
      </c>
      <c r="C18" s="28" t="s">
        <v>60</v>
      </c>
      <c r="D18" s="28" t="s">
        <v>18</v>
      </c>
      <c r="E18" s="28" t="s">
        <v>12</v>
      </c>
      <c r="F18">
        <v>3</v>
      </c>
      <c r="G18">
        <v>6</v>
      </c>
      <c r="H18">
        <v>9</v>
      </c>
      <c r="I18" s="1">
        <v>0.33</v>
      </c>
    </row>
    <row r="19" spans="1:9" hidden="1" x14ac:dyDescent="0.25">
      <c r="A19">
        <v>2024</v>
      </c>
      <c r="B19" s="28" t="s">
        <v>66</v>
      </c>
      <c r="C19" s="28" t="s">
        <v>224</v>
      </c>
      <c r="D19" s="28" t="s">
        <v>11</v>
      </c>
      <c r="E19" s="28" t="s">
        <v>12</v>
      </c>
      <c r="F19">
        <v>6</v>
      </c>
      <c r="G19">
        <v>3</v>
      </c>
      <c r="H19">
        <v>9</v>
      </c>
      <c r="I19" s="1">
        <v>0.67</v>
      </c>
    </row>
    <row r="20" spans="1:9" hidden="1" x14ac:dyDescent="0.25">
      <c r="A20">
        <v>2024</v>
      </c>
      <c r="B20" s="28" t="s">
        <v>25</v>
      </c>
      <c r="C20" s="28" t="s">
        <v>58</v>
      </c>
      <c r="D20" s="28" t="s">
        <v>18</v>
      </c>
      <c r="E20" s="28" t="s">
        <v>12</v>
      </c>
      <c r="F20">
        <v>2</v>
      </c>
      <c r="G20">
        <v>7</v>
      </c>
      <c r="H20">
        <v>9</v>
      </c>
      <c r="I20" s="1">
        <v>0.22</v>
      </c>
    </row>
    <row r="21" spans="1:9" hidden="1" x14ac:dyDescent="0.25">
      <c r="A21">
        <v>2024</v>
      </c>
      <c r="B21" s="28" t="s">
        <v>55</v>
      </c>
      <c r="C21" s="28" t="s">
        <v>107</v>
      </c>
      <c r="D21" s="28" t="s">
        <v>11</v>
      </c>
      <c r="E21" s="28" t="s">
        <v>12</v>
      </c>
      <c r="F21">
        <v>6</v>
      </c>
      <c r="G21">
        <v>3</v>
      </c>
      <c r="H21">
        <v>9</v>
      </c>
      <c r="I21" s="1">
        <v>0.67</v>
      </c>
    </row>
    <row r="22" spans="1:9" hidden="1" x14ac:dyDescent="0.25">
      <c r="A22">
        <v>2024</v>
      </c>
      <c r="B22" s="28" t="s">
        <v>46</v>
      </c>
      <c r="C22" s="28" t="s">
        <v>47</v>
      </c>
      <c r="D22" s="28" t="s">
        <v>11</v>
      </c>
      <c r="E22" s="28" t="s">
        <v>12</v>
      </c>
      <c r="F22">
        <v>3</v>
      </c>
      <c r="G22">
        <v>6</v>
      </c>
      <c r="H22">
        <v>9</v>
      </c>
      <c r="I22" s="1">
        <v>0.33</v>
      </c>
    </row>
    <row r="23" spans="1:9" hidden="1" x14ac:dyDescent="0.25">
      <c r="A23">
        <v>2024</v>
      </c>
      <c r="B23" s="28" t="s">
        <v>27</v>
      </c>
      <c r="C23" s="28" t="s">
        <v>113</v>
      </c>
      <c r="D23" s="28" t="s">
        <v>11</v>
      </c>
      <c r="E23" s="28" t="s">
        <v>12</v>
      </c>
      <c r="F23">
        <v>1</v>
      </c>
      <c r="G23">
        <v>8</v>
      </c>
      <c r="H23">
        <v>9</v>
      </c>
      <c r="I23" s="1">
        <v>0.11</v>
      </c>
    </row>
    <row r="24" spans="1:9" hidden="1" x14ac:dyDescent="0.25">
      <c r="A24">
        <v>2024</v>
      </c>
      <c r="B24" s="28" t="s">
        <v>110</v>
      </c>
      <c r="C24" s="28" t="s">
        <v>182</v>
      </c>
      <c r="D24" s="28" t="s">
        <v>11</v>
      </c>
      <c r="E24" s="28" t="s">
        <v>12</v>
      </c>
      <c r="F24">
        <v>3</v>
      </c>
      <c r="G24">
        <v>5</v>
      </c>
      <c r="H24">
        <v>8</v>
      </c>
      <c r="I24" s="1">
        <v>0.38</v>
      </c>
    </row>
    <row r="25" spans="1:9" hidden="1" x14ac:dyDescent="0.25">
      <c r="A25">
        <v>2024</v>
      </c>
      <c r="B25" s="28" t="s">
        <v>25</v>
      </c>
      <c r="C25" s="28" t="s">
        <v>57</v>
      </c>
      <c r="D25" s="28" t="s">
        <v>11</v>
      </c>
      <c r="E25" s="28" t="s">
        <v>12</v>
      </c>
      <c r="F25">
        <v>3</v>
      </c>
      <c r="G25">
        <v>5</v>
      </c>
      <c r="H25">
        <v>8</v>
      </c>
      <c r="I25" s="1">
        <v>0.38</v>
      </c>
    </row>
    <row r="26" spans="1:9" hidden="1" x14ac:dyDescent="0.25">
      <c r="A26">
        <v>2024</v>
      </c>
      <c r="B26" s="28" t="s">
        <v>22</v>
      </c>
      <c r="C26" s="28" t="s">
        <v>62</v>
      </c>
      <c r="D26" s="28" t="s">
        <v>18</v>
      </c>
      <c r="E26" s="28" t="s">
        <v>12</v>
      </c>
      <c r="F26">
        <v>5</v>
      </c>
      <c r="G26">
        <v>3</v>
      </c>
      <c r="H26">
        <v>8</v>
      </c>
      <c r="I26" s="1">
        <v>0.63</v>
      </c>
    </row>
    <row r="27" spans="1:9" x14ac:dyDescent="0.25">
      <c r="A27">
        <v>2024</v>
      </c>
      <c r="B27" s="28" t="s">
        <v>22</v>
      </c>
      <c r="C27" s="28" t="s">
        <v>23</v>
      </c>
      <c r="D27" s="28" t="s">
        <v>18</v>
      </c>
      <c r="E27" s="28" t="s">
        <v>12</v>
      </c>
      <c r="F27">
        <v>3</v>
      </c>
      <c r="G27">
        <v>5</v>
      </c>
      <c r="H27">
        <v>8</v>
      </c>
      <c r="I27" s="1">
        <v>0.38</v>
      </c>
    </row>
    <row r="28" spans="1:9" x14ac:dyDescent="0.25">
      <c r="A28">
        <v>2024</v>
      </c>
      <c r="B28" s="28" t="s">
        <v>22</v>
      </c>
      <c r="C28" s="28" t="s">
        <v>23</v>
      </c>
      <c r="D28" s="28" t="s">
        <v>18</v>
      </c>
      <c r="E28" s="28" t="s">
        <v>24</v>
      </c>
      <c r="F28">
        <v>5</v>
      </c>
      <c r="G28">
        <v>3</v>
      </c>
      <c r="H28">
        <v>8</v>
      </c>
      <c r="I28" s="1">
        <v>0.63</v>
      </c>
    </row>
    <row r="29" spans="1:9" hidden="1" x14ac:dyDescent="0.25">
      <c r="A29">
        <v>2024</v>
      </c>
      <c r="B29" s="28" t="s">
        <v>22</v>
      </c>
      <c r="C29" s="28" t="s">
        <v>216</v>
      </c>
      <c r="D29" s="28" t="s">
        <v>18</v>
      </c>
      <c r="E29" s="28" t="s">
        <v>115</v>
      </c>
      <c r="F29">
        <v>7</v>
      </c>
      <c r="G29">
        <v>1</v>
      </c>
      <c r="H29">
        <v>8</v>
      </c>
      <c r="I29" s="1">
        <v>0.88</v>
      </c>
    </row>
    <row r="30" spans="1:9" hidden="1" x14ac:dyDescent="0.25">
      <c r="A30">
        <v>2024</v>
      </c>
      <c r="B30" s="28" t="s">
        <v>13</v>
      </c>
      <c r="C30" s="28" t="s">
        <v>21</v>
      </c>
      <c r="D30" s="28" t="s">
        <v>11</v>
      </c>
      <c r="E30" s="28" t="s">
        <v>12</v>
      </c>
      <c r="F30">
        <v>3</v>
      </c>
      <c r="G30">
        <v>5</v>
      </c>
      <c r="H30">
        <v>8</v>
      </c>
      <c r="I30" s="1">
        <v>0.38</v>
      </c>
    </row>
    <row r="31" spans="1:9" hidden="1" x14ac:dyDescent="0.25">
      <c r="A31">
        <v>2024</v>
      </c>
      <c r="B31" s="28" t="s">
        <v>13</v>
      </c>
      <c r="C31" s="28" t="s">
        <v>14</v>
      </c>
      <c r="D31" s="28" t="s">
        <v>11</v>
      </c>
      <c r="E31" s="28" t="s">
        <v>12</v>
      </c>
      <c r="F31">
        <v>5</v>
      </c>
      <c r="G31">
        <v>3</v>
      </c>
      <c r="H31">
        <v>8</v>
      </c>
      <c r="I31" s="1">
        <v>0.63</v>
      </c>
    </row>
    <row r="32" spans="1:9" hidden="1" x14ac:dyDescent="0.25">
      <c r="A32">
        <v>2024</v>
      </c>
      <c r="B32" s="28" t="s">
        <v>88</v>
      </c>
      <c r="C32" s="28" t="s">
        <v>91</v>
      </c>
      <c r="D32" s="28" t="s">
        <v>18</v>
      </c>
      <c r="E32" s="28" t="s">
        <v>12</v>
      </c>
      <c r="F32">
        <v>4</v>
      </c>
      <c r="G32">
        <v>4</v>
      </c>
      <c r="H32">
        <v>8</v>
      </c>
      <c r="I32" s="1">
        <v>0.5</v>
      </c>
    </row>
    <row r="33" spans="1:9" hidden="1" x14ac:dyDescent="0.25">
      <c r="A33">
        <v>2024</v>
      </c>
      <c r="B33" s="28" t="s">
        <v>15</v>
      </c>
      <c r="C33" s="28" t="s">
        <v>17</v>
      </c>
      <c r="D33" s="28" t="s">
        <v>18</v>
      </c>
      <c r="E33" s="28" t="s">
        <v>19</v>
      </c>
      <c r="F33">
        <v>2</v>
      </c>
      <c r="G33">
        <v>6</v>
      </c>
      <c r="H33">
        <v>8</v>
      </c>
      <c r="I33" s="1">
        <v>0.25</v>
      </c>
    </row>
    <row r="34" spans="1:9" hidden="1" x14ac:dyDescent="0.25">
      <c r="A34">
        <v>2024</v>
      </c>
      <c r="B34" s="28" t="s">
        <v>51</v>
      </c>
      <c r="C34" s="28" t="s">
        <v>441</v>
      </c>
      <c r="D34" s="28" t="s">
        <v>18</v>
      </c>
      <c r="E34" s="28" t="s">
        <v>24</v>
      </c>
      <c r="F34">
        <v>3</v>
      </c>
      <c r="G34">
        <v>5</v>
      </c>
      <c r="H34">
        <v>8</v>
      </c>
      <c r="I34" s="1">
        <v>0.38</v>
      </c>
    </row>
    <row r="35" spans="1:9" hidden="1" x14ac:dyDescent="0.25">
      <c r="A35">
        <v>2024</v>
      </c>
      <c r="B35" s="28" t="s">
        <v>31</v>
      </c>
      <c r="C35" s="28" t="s">
        <v>39</v>
      </c>
      <c r="D35" s="28" t="s">
        <v>18</v>
      </c>
      <c r="E35" s="28" t="s">
        <v>12</v>
      </c>
      <c r="F35">
        <v>4</v>
      </c>
      <c r="G35">
        <v>4</v>
      </c>
      <c r="H35">
        <v>8</v>
      </c>
      <c r="I35" s="1">
        <v>0.5</v>
      </c>
    </row>
    <row r="36" spans="1:9" hidden="1" x14ac:dyDescent="0.25">
      <c r="A36">
        <v>2024</v>
      </c>
      <c r="B36" s="28" t="s">
        <v>31</v>
      </c>
      <c r="C36" s="28" t="s">
        <v>32</v>
      </c>
      <c r="D36" s="28" t="s">
        <v>18</v>
      </c>
      <c r="E36" s="28" t="s">
        <v>12</v>
      </c>
      <c r="F36">
        <v>4</v>
      </c>
      <c r="G36">
        <v>4</v>
      </c>
      <c r="H36">
        <v>8</v>
      </c>
      <c r="I36" s="1">
        <v>0.5</v>
      </c>
    </row>
    <row r="37" spans="1:9" hidden="1" x14ac:dyDescent="0.25">
      <c r="A37">
        <v>2024</v>
      </c>
      <c r="B37" s="28" t="s">
        <v>44</v>
      </c>
      <c r="C37" s="28" t="s">
        <v>117</v>
      </c>
      <c r="D37" s="28" t="s">
        <v>18</v>
      </c>
      <c r="E37" s="28" t="s">
        <v>12</v>
      </c>
      <c r="F37">
        <v>5</v>
      </c>
      <c r="G37">
        <v>3</v>
      </c>
      <c r="H37">
        <v>8</v>
      </c>
      <c r="I37" s="1">
        <v>0.63</v>
      </c>
    </row>
    <row r="38" spans="1:9" hidden="1" x14ac:dyDescent="0.25">
      <c r="A38">
        <v>2024</v>
      </c>
      <c r="B38" s="28" t="s">
        <v>44</v>
      </c>
      <c r="C38" s="28" t="s">
        <v>45</v>
      </c>
      <c r="D38" s="28" t="s">
        <v>11</v>
      </c>
      <c r="E38" s="28" t="s">
        <v>12</v>
      </c>
      <c r="F38">
        <v>4</v>
      </c>
      <c r="G38">
        <v>4</v>
      </c>
      <c r="H38">
        <v>8</v>
      </c>
      <c r="I38" s="1">
        <v>0.5</v>
      </c>
    </row>
    <row r="39" spans="1:9" hidden="1" x14ac:dyDescent="0.25">
      <c r="A39">
        <v>2024</v>
      </c>
      <c r="B39" s="28" t="s">
        <v>49</v>
      </c>
      <c r="C39" s="28" t="s">
        <v>178</v>
      </c>
      <c r="D39" s="28" t="s">
        <v>11</v>
      </c>
      <c r="E39" s="28" t="s">
        <v>12</v>
      </c>
      <c r="F39">
        <v>1</v>
      </c>
      <c r="G39">
        <v>7</v>
      </c>
      <c r="H39">
        <v>8</v>
      </c>
      <c r="I39" s="1">
        <v>0.13</v>
      </c>
    </row>
    <row r="40" spans="1:9" hidden="1" x14ac:dyDescent="0.25">
      <c r="A40">
        <v>2024</v>
      </c>
      <c r="B40" s="28" t="s">
        <v>42</v>
      </c>
      <c r="C40" s="28" t="s">
        <v>158</v>
      </c>
      <c r="D40" s="28" t="s">
        <v>11</v>
      </c>
      <c r="E40" s="28" t="s">
        <v>12</v>
      </c>
      <c r="F40">
        <v>3</v>
      </c>
      <c r="G40">
        <v>5</v>
      </c>
      <c r="H40">
        <v>8</v>
      </c>
      <c r="I40" s="1">
        <v>0.38</v>
      </c>
    </row>
    <row r="41" spans="1:9" hidden="1" x14ac:dyDescent="0.25">
      <c r="A41">
        <v>2024</v>
      </c>
      <c r="B41" s="28" t="s">
        <v>44</v>
      </c>
      <c r="C41" s="28" t="s">
        <v>119</v>
      </c>
      <c r="D41" s="28" t="s">
        <v>11</v>
      </c>
      <c r="E41" s="28" t="s">
        <v>12</v>
      </c>
      <c r="F41">
        <v>3</v>
      </c>
      <c r="G41">
        <v>4</v>
      </c>
      <c r="H41">
        <v>7</v>
      </c>
      <c r="I41" s="1">
        <v>0.43</v>
      </c>
    </row>
    <row r="42" spans="1:9" hidden="1" x14ac:dyDescent="0.25">
      <c r="A42">
        <v>2024</v>
      </c>
      <c r="B42" s="28" t="s">
        <v>29</v>
      </c>
      <c r="C42" s="28" t="s">
        <v>30</v>
      </c>
      <c r="D42" s="28" t="s">
        <v>18</v>
      </c>
      <c r="E42" s="28" t="s">
        <v>19</v>
      </c>
      <c r="F42">
        <v>2</v>
      </c>
      <c r="G42">
        <v>5</v>
      </c>
      <c r="H42">
        <v>7</v>
      </c>
      <c r="I42" s="1">
        <v>0.28999999999999998</v>
      </c>
    </row>
    <row r="43" spans="1:9" hidden="1" x14ac:dyDescent="0.25">
      <c r="A43">
        <v>2024</v>
      </c>
      <c r="B43" s="28" t="s">
        <v>33</v>
      </c>
      <c r="C43" s="28" t="s">
        <v>38</v>
      </c>
      <c r="D43" s="28" t="s">
        <v>11</v>
      </c>
      <c r="E43" s="28" t="s">
        <v>12</v>
      </c>
      <c r="F43">
        <v>1</v>
      </c>
      <c r="G43">
        <v>6</v>
      </c>
      <c r="H43">
        <v>7</v>
      </c>
      <c r="I43" s="1">
        <v>0.14000000000000001</v>
      </c>
    </row>
    <row r="44" spans="1:9" hidden="1" x14ac:dyDescent="0.25">
      <c r="A44">
        <v>2024</v>
      </c>
      <c r="B44" s="28" t="s">
        <v>51</v>
      </c>
      <c r="C44" s="28" t="s">
        <v>228</v>
      </c>
      <c r="D44" s="28" t="s">
        <v>11</v>
      </c>
      <c r="E44" s="28" t="s">
        <v>12</v>
      </c>
      <c r="F44">
        <v>1</v>
      </c>
      <c r="G44">
        <v>6</v>
      </c>
      <c r="H44">
        <v>7</v>
      </c>
      <c r="I44" s="1">
        <v>0.14000000000000001</v>
      </c>
    </row>
    <row r="45" spans="1:9" hidden="1" x14ac:dyDescent="0.25">
      <c r="A45">
        <v>2024</v>
      </c>
      <c r="B45" s="28" t="s">
        <v>70</v>
      </c>
      <c r="C45" s="28" t="s">
        <v>74</v>
      </c>
      <c r="D45" s="28" t="s">
        <v>11</v>
      </c>
      <c r="E45" s="28" t="s">
        <v>12</v>
      </c>
      <c r="F45">
        <v>2</v>
      </c>
      <c r="G45">
        <v>5</v>
      </c>
      <c r="H45">
        <v>7</v>
      </c>
      <c r="I45" s="1">
        <v>0.28999999999999998</v>
      </c>
    </row>
    <row r="46" spans="1:9" hidden="1" x14ac:dyDescent="0.25">
      <c r="A46">
        <v>2024</v>
      </c>
      <c r="B46" s="28" t="s">
        <v>70</v>
      </c>
      <c r="C46" s="28" t="s">
        <v>220</v>
      </c>
      <c r="D46" s="28" t="s">
        <v>11</v>
      </c>
      <c r="E46" s="28" t="s">
        <v>12</v>
      </c>
      <c r="F46">
        <v>3</v>
      </c>
      <c r="G46">
        <v>4</v>
      </c>
      <c r="H46">
        <v>7</v>
      </c>
      <c r="I46" s="1">
        <v>0.43</v>
      </c>
    </row>
    <row r="47" spans="1:9" hidden="1" x14ac:dyDescent="0.25">
      <c r="A47">
        <v>2024</v>
      </c>
      <c r="B47" s="28" t="s">
        <v>15</v>
      </c>
      <c r="C47" s="28" t="s">
        <v>75</v>
      </c>
      <c r="D47" s="28" t="s">
        <v>11</v>
      </c>
      <c r="E47" s="28" t="s">
        <v>12</v>
      </c>
      <c r="F47">
        <v>3</v>
      </c>
      <c r="G47">
        <v>4</v>
      </c>
      <c r="H47">
        <v>7</v>
      </c>
      <c r="I47" s="1">
        <v>0.43</v>
      </c>
    </row>
    <row r="48" spans="1:9" hidden="1" x14ac:dyDescent="0.25">
      <c r="A48">
        <v>2024</v>
      </c>
      <c r="B48" s="28" t="s">
        <v>15</v>
      </c>
      <c r="C48" s="28" t="s">
        <v>16</v>
      </c>
      <c r="D48" s="28" t="s">
        <v>11</v>
      </c>
      <c r="E48" s="28" t="s">
        <v>12</v>
      </c>
      <c r="F48">
        <v>4</v>
      </c>
      <c r="G48">
        <v>3</v>
      </c>
      <c r="H48">
        <v>7</v>
      </c>
      <c r="I48" s="1">
        <v>0.56999999999999995</v>
      </c>
    </row>
    <row r="49" spans="1:9" hidden="1" x14ac:dyDescent="0.25">
      <c r="A49">
        <v>2024</v>
      </c>
      <c r="B49" s="28" t="s">
        <v>66</v>
      </c>
      <c r="C49" s="28" t="s">
        <v>224</v>
      </c>
      <c r="D49" s="28" t="s">
        <v>18</v>
      </c>
      <c r="E49" s="28" t="s">
        <v>12</v>
      </c>
      <c r="F49">
        <v>4</v>
      </c>
      <c r="G49">
        <v>3</v>
      </c>
      <c r="H49">
        <v>7</v>
      </c>
      <c r="I49" s="1">
        <v>0.56999999999999995</v>
      </c>
    </row>
    <row r="50" spans="1:9" hidden="1" x14ac:dyDescent="0.25">
      <c r="A50">
        <v>2024</v>
      </c>
      <c r="B50" s="28" t="s">
        <v>59</v>
      </c>
      <c r="C50" s="28" t="s">
        <v>61</v>
      </c>
      <c r="D50" s="28" t="s">
        <v>18</v>
      </c>
      <c r="E50" s="28" t="s">
        <v>24</v>
      </c>
      <c r="F50">
        <v>4</v>
      </c>
      <c r="G50">
        <v>3</v>
      </c>
      <c r="H50">
        <v>7</v>
      </c>
      <c r="I50" s="1">
        <v>0.56999999999999995</v>
      </c>
    </row>
    <row r="51" spans="1:9" hidden="1" x14ac:dyDescent="0.25">
      <c r="A51">
        <v>2024</v>
      </c>
      <c r="B51" s="28" t="s">
        <v>22</v>
      </c>
      <c r="C51" s="28" t="s">
        <v>82</v>
      </c>
      <c r="D51" s="28" t="s">
        <v>18</v>
      </c>
      <c r="E51" s="28" t="s">
        <v>12</v>
      </c>
      <c r="F51">
        <v>2</v>
      </c>
      <c r="G51">
        <v>5</v>
      </c>
      <c r="H51">
        <v>7</v>
      </c>
      <c r="I51" s="1">
        <v>0.28999999999999998</v>
      </c>
    </row>
    <row r="52" spans="1:9" hidden="1" x14ac:dyDescent="0.25">
      <c r="A52">
        <v>2024</v>
      </c>
      <c r="B52" s="28" t="s">
        <v>22</v>
      </c>
      <c r="C52" s="28" t="s">
        <v>82</v>
      </c>
      <c r="D52" s="28" t="s">
        <v>11</v>
      </c>
      <c r="E52" s="28" t="s">
        <v>12</v>
      </c>
      <c r="F52">
        <v>2</v>
      </c>
      <c r="G52">
        <v>5</v>
      </c>
      <c r="H52">
        <v>7</v>
      </c>
      <c r="I52" s="1">
        <v>0.28999999999999998</v>
      </c>
    </row>
    <row r="53" spans="1:9" hidden="1" x14ac:dyDescent="0.25">
      <c r="A53">
        <v>2024</v>
      </c>
      <c r="B53" s="28" t="s">
        <v>27</v>
      </c>
      <c r="C53" s="28" t="s">
        <v>174</v>
      </c>
      <c r="D53" s="28" t="s">
        <v>18</v>
      </c>
      <c r="E53" s="28" t="s">
        <v>24</v>
      </c>
      <c r="F53">
        <v>4</v>
      </c>
      <c r="G53">
        <v>3</v>
      </c>
      <c r="H53">
        <v>7</v>
      </c>
      <c r="I53" s="1">
        <v>0.56999999999999995</v>
      </c>
    </row>
    <row r="54" spans="1:9" hidden="1" x14ac:dyDescent="0.25">
      <c r="A54">
        <v>2024</v>
      </c>
      <c r="B54" s="28" t="s">
        <v>27</v>
      </c>
      <c r="C54" s="28" t="s">
        <v>114</v>
      </c>
      <c r="D54" s="28" t="s">
        <v>18</v>
      </c>
      <c r="E54" s="28" t="s">
        <v>12</v>
      </c>
      <c r="F54">
        <v>2</v>
      </c>
      <c r="G54">
        <v>5</v>
      </c>
      <c r="H54">
        <v>7</v>
      </c>
      <c r="I54" s="1">
        <v>0.28999999999999998</v>
      </c>
    </row>
    <row r="55" spans="1:9" hidden="1" x14ac:dyDescent="0.25">
      <c r="A55">
        <v>2024</v>
      </c>
      <c r="B55" s="28" t="s">
        <v>46</v>
      </c>
      <c r="C55" s="28" t="s">
        <v>170</v>
      </c>
      <c r="D55" s="28" t="s">
        <v>18</v>
      </c>
      <c r="E55" s="28" t="s">
        <v>12</v>
      </c>
      <c r="F55">
        <v>3</v>
      </c>
      <c r="G55">
        <v>4</v>
      </c>
      <c r="H55">
        <v>7</v>
      </c>
      <c r="I55" s="1">
        <v>0.43</v>
      </c>
    </row>
    <row r="56" spans="1:9" hidden="1" x14ac:dyDescent="0.25">
      <c r="A56">
        <v>2024</v>
      </c>
      <c r="B56" s="28" t="s">
        <v>97</v>
      </c>
      <c r="C56" s="28" t="s">
        <v>202</v>
      </c>
      <c r="D56" s="28" t="s">
        <v>11</v>
      </c>
      <c r="E56" s="28" t="s">
        <v>12</v>
      </c>
      <c r="F56">
        <v>3</v>
      </c>
      <c r="G56">
        <v>4</v>
      </c>
      <c r="H56">
        <v>7</v>
      </c>
      <c r="I56" s="1">
        <v>0.43</v>
      </c>
    </row>
    <row r="57" spans="1:9" hidden="1" x14ac:dyDescent="0.25">
      <c r="A57">
        <v>2024</v>
      </c>
      <c r="B57" s="28" t="s">
        <v>94</v>
      </c>
      <c r="C57" s="28" t="s">
        <v>95</v>
      </c>
      <c r="D57" s="28" t="s">
        <v>18</v>
      </c>
      <c r="E57" s="28" t="s">
        <v>12</v>
      </c>
      <c r="F57">
        <v>2</v>
      </c>
      <c r="G57">
        <v>4</v>
      </c>
      <c r="H57">
        <v>6</v>
      </c>
      <c r="I57" s="1">
        <v>0.33</v>
      </c>
    </row>
    <row r="58" spans="1:9" hidden="1" x14ac:dyDescent="0.25">
      <c r="A58">
        <v>2024</v>
      </c>
      <c r="B58" s="28" t="s">
        <v>94</v>
      </c>
      <c r="C58" s="28" t="s">
        <v>200</v>
      </c>
      <c r="D58" s="28" t="s">
        <v>18</v>
      </c>
      <c r="E58" s="28" t="s">
        <v>12</v>
      </c>
      <c r="F58">
        <v>4</v>
      </c>
      <c r="G58">
        <v>2</v>
      </c>
      <c r="H58">
        <v>6</v>
      </c>
      <c r="I58" s="1">
        <v>0.67</v>
      </c>
    </row>
    <row r="59" spans="1:9" hidden="1" x14ac:dyDescent="0.25">
      <c r="A59">
        <v>2024</v>
      </c>
      <c r="B59" s="28" t="s">
        <v>97</v>
      </c>
      <c r="C59" s="28" t="s">
        <v>99</v>
      </c>
      <c r="D59" s="28" t="s">
        <v>18</v>
      </c>
      <c r="E59" s="28" t="s">
        <v>24</v>
      </c>
      <c r="F59">
        <v>4</v>
      </c>
      <c r="G59">
        <v>2</v>
      </c>
      <c r="H59">
        <v>6</v>
      </c>
      <c r="I59" s="1">
        <v>0.67</v>
      </c>
    </row>
    <row r="60" spans="1:9" hidden="1" x14ac:dyDescent="0.25">
      <c r="A60">
        <v>2024</v>
      </c>
      <c r="B60" s="28" t="s">
        <v>100</v>
      </c>
      <c r="C60" s="28" t="s">
        <v>193</v>
      </c>
      <c r="D60" s="28" t="s">
        <v>18</v>
      </c>
      <c r="E60" s="28" t="s">
        <v>24</v>
      </c>
      <c r="F60">
        <v>3</v>
      </c>
      <c r="G60">
        <v>3</v>
      </c>
      <c r="H60">
        <v>6</v>
      </c>
      <c r="I60" s="1">
        <v>0.5</v>
      </c>
    </row>
    <row r="61" spans="1:9" hidden="1" x14ac:dyDescent="0.25">
      <c r="A61">
        <v>2024</v>
      </c>
      <c r="B61" s="28" t="s">
        <v>27</v>
      </c>
      <c r="C61" s="28" t="s">
        <v>28</v>
      </c>
      <c r="D61" s="28" t="s">
        <v>18</v>
      </c>
      <c r="E61" s="28" t="s">
        <v>24</v>
      </c>
      <c r="F61">
        <v>5</v>
      </c>
      <c r="G61">
        <v>1</v>
      </c>
      <c r="H61">
        <v>6</v>
      </c>
      <c r="I61" s="1">
        <v>0.83</v>
      </c>
    </row>
    <row r="62" spans="1:9" hidden="1" x14ac:dyDescent="0.25">
      <c r="A62">
        <v>2024</v>
      </c>
      <c r="B62" s="28" t="s">
        <v>53</v>
      </c>
      <c r="C62" s="28" t="s">
        <v>186</v>
      </c>
      <c r="D62" s="28" t="s">
        <v>18</v>
      </c>
      <c r="E62" s="28" t="s">
        <v>12</v>
      </c>
      <c r="F62">
        <v>3</v>
      </c>
      <c r="G62">
        <v>3</v>
      </c>
      <c r="H62">
        <v>6</v>
      </c>
      <c r="I62" s="1">
        <v>0.5</v>
      </c>
    </row>
    <row r="63" spans="1:9" hidden="1" x14ac:dyDescent="0.25">
      <c r="A63">
        <v>2024</v>
      </c>
      <c r="B63" s="28" t="s">
        <v>53</v>
      </c>
      <c r="C63" s="28" t="s">
        <v>54</v>
      </c>
      <c r="D63" s="28" t="s">
        <v>18</v>
      </c>
      <c r="E63" s="28" t="s">
        <v>24</v>
      </c>
      <c r="F63">
        <v>3</v>
      </c>
      <c r="G63">
        <v>3</v>
      </c>
      <c r="H63">
        <v>6</v>
      </c>
      <c r="I63" s="1">
        <v>0.5</v>
      </c>
    </row>
    <row r="64" spans="1:9" hidden="1" x14ac:dyDescent="0.25">
      <c r="A64">
        <v>2024</v>
      </c>
      <c r="B64" s="28" t="s">
        <v>94</v>
      </c>
      <c r="C64" s="28" t="s">
        <v>95</v>
      </c>
      <c r="D64" s="28" t="s">
        <v>11</v>
      </c>
      <c r="E64" s="28" t="s">
        <v>12</v>
      </c>
      <c r="F64">
        <v>3</v>
      </c>
      <c r="G64">
        <v>3</v>
      </c>
      <c r="H64">
        <v>6</v>
      </c>
      <c r="I64" s="1">
        <v>0.5</v>
      </c>
    </row>
    <row r="65" spans="1:9" hidden="1" x14ac:dyDescent="0.25">
      <c r="A65">
        <v>2024</v>
      </c>
      <c r="B65" s="28" t="s">
        <v>53</v>
      </c>
      <c r="C65" s="28" t="s">
        <v>421</v>
      </c>
      <c r="D65" s="28" t="s">
        <v>11</v>
      </c>
      <c r="E65" s="28" t="s">
        <v>12</v>
      </c>
      <c r="F65">
        <v>2</v>
      </c>
      <c r="G65">
        <v>4</v>
      </c>
      <c r="H65">
        <v>6</v>
      </c>
      <c r="I65" s="1">
        <v>0.33</v>
      </c>
    </row>
    <row r="66" spans="1:9" hidden="1" x14ac:dyDescent="0.25">
      <c r="A66">
        <v>2024</v>
      </c>
      <c r="B66" s="28" t="s">
        <v>102</v>
      </c>
      <c r="C66" s="28" t="s">
        <v>106</v>
      </c>
      <c r="D66" s="28" t="s">
        <v>18</v>
      </c>
      <c r="E66" s="28" t="s">
        <v>12</v>
      </c>
      <c r="F66">
        <v>5</v>
      </c>
      <c r="G66">
        <v>1</v>
      </c>
      <c r="H66">
        <v>6</v>
      </c>
      <c r="I66" s="1">
        <v>0.83</v>
      </c>
    </row>
    <row r="67" spans="1:9" hidden="1" x14ac:dyDescent="0.25">
      <c r="A67">
        <v>2024</v>
      </c>
      <c r="B67" s="28" t="s">
        <v>55</v>
      </c>
      <c r="C67" s="28" t="s">
        <v>105</v>
      </c>
      <c r="D67" s="28" t="s">
        <v>18</v>
      </c>
      <c r="E67" s="28" t="s">
        <v>12</v>
      </c>
      <c r="F67">
        <v>1</v>
      </c>
      <c r="G67">
        <v>5</v>
      </c>
      <c r="H67">
        <v>6</v>
      </c>
      <c r="I67" s="1">
        <v>0.17</v>
      </c>
    </row>
    <row r="68" spans="1:9" hidden="1" x14ac:dyDescent="0.25">
      <c r="A68">
        <v>2024</v>
      </c>
      <c r="B68" s="28" t="s">
        <v>22</v>
      </c>
      <c r="C68" s="28" t="s">
        <v>499</v>
      </c>
      <c r="D68" s="28" t="s">
        <v>11</v>
      </c>
      <c r="E68" s="28" t="s">
        <v>12</v>
      </c>
      <c r="F68">
        <v>3</v>
      </c>
      <c r="G68">
        <v>3</v>
      </c>
      <c r="H68">
        <v>6</v>
      </c>
      <c r="I68" s="1">
        <v>0.5</v>
      </c>
    </row>
    <row r="69" spans="1:9" hidden="1" x14ac:dyDescent="0.25">
      <c r="A69">
        <v>2024</v>
      </c>
      <c r="B69" s="28" t="s">
        <v>25</v>
      </c>
      <c r="C69" s="28" t="s">
        <v>218</v>
      </c>
      <c r="D69" s="28" t="s">
        <v>11</v>
      </c>
      <c r="E69" s="28" t="s">
        <v>12</v>
      </c>
      <c r="F69">
        <v>1</v>
      </c>
      <c r="G69">
        <v>5</v>
      </c>
      <c r="H69">
        <v>6</v>
      </c>
      <c r="I69" s="1">
        <v>0.17</v>
      </c>
    </row>
    <row r="70" spans="1:9" hidden="1" x14ac:dyDescent="0.25">
      <c r="A70">
        <v>2024</v>
      </c>
      <c r="B70" s="28" t="s">
        <v>25</v>
      </c>
      <c r="C70" s="28" t="s">
        <v>58</v>
      </c>
      <c r="D70" s="28" t="s">
        <v>11</v>
      </c>
      <c r="E70" s="28" t="s">
        <v>12</v>
      </c>
      <c r="F70">
        <v>4</v>
      </c>
      <c r="G70">
        <v>2</v>
      </c>
      <c r="H70">
        <v>6</v>
      </c>
      <c r="I70" s="1">
        <v>0.67</v>
      </c>
    </row>
    <row r="71" spans="1:9" hidden="1" x14ac:dyDescent="0.25">
      <c r="A71">
        <v>2024</v>
      </c>
      <c r="B71" s="28" t="s">
        <v>88</v>
      </c>
      <c r="C71" s="28" t="s">
        <v>91</v>
      </c>
      <c r="D71" s="28" t="s">
        <v>11</v>
      </c>
      <c r="E71" s="28" t="s">
        <v>12</v>
      </c>
      <c r="F71">
        <v>2</v>
      </c>
      <c r="G71">
        <v>4</v>
      </c>
      <c r="H71">
        <v>6</v>
      </c>
      <c r="I71" s="1">
        <v>0.33</v>
      </c>
    </row>
    <row r="72" spans="1:9" hidden="1" x14ac:dyDescent="0.25">
      <c r="A72">
        <v>2024</v>
      </c>
      <c r="B72" s="28" t="s">
        <v>13</v>
      </c>
      <c r="C72" s="28" t="s">
        <v>90</v>
      </c>
      <c r="D72" s="28" t="s">
        <v>18</v>
      </c>
      <c r="E72" s="28" t="s">
        <v>12</v>
      </c>
      <c r="F72">
        <v>3</v>
      </c>
      <c r="G72">
        <v>3</v>
      </c>
      <c r="H72">
        <v>6</v>
      </c>
      <c r="I72" s="1">
        <v>0.5</v>
      </c>
    </row>
    <row r="73" spans="1:9" hidden="1" x14ac:dyDescent="0.25">
      <c r="A73">
        <v>2024</v>
      </c>
      <c r="B73" s="28" t="s">
        <v>66</v>
      </c>
      <c r="C73" s="28" t="s">
        <v>68</v>
      </c>
      <c r="D73" s="28" t="s">
        <v>11</v>
      </c>
      <c r="E73" s="28" t="s">
        <v>12</v>
      </c>
      <c r="F73">
        <v>1</v>
      </c>
      <c r="G73">
        <v>5</v>
      </c>
      <c r="H73">
        <v>6</v>
      </c>
      <c r="I73" s="1">
        <v>0.17</v>
      </c>
    </row>
    <row r="74" spans="1:9" hidden="1" x14ac:dyDescent="0.25">
      <c r="A74">
        <v>2024</v>
      </c>
      <c r="B74" s="28" t="s">
        <v>66</v>
      </c>
      <c r="C74" s="28" t="s">
        <v>77</v>
      </c>
      <c r="D74" s="28" t="s">
        <v>11</v>
      </c>
      <c r="E74" s="28" t="s">
        <v>12</v>
      </c>
      <c r="F74">
        <v>0</v>
      </c>
      <c r="G74">
        <v>6</v>
      </c>
      <c r="H74">
        <v>6</v>
      </c>
      <c r="I74" s="1">
        <v>0</v>
      </c>
    </row>
    <row r="75" spans="1:9" hidden="1" x14ac:dyDescent="0.25">
      <c r="A75">
        <v>2024</v>
      </c>
      <c r="B75" s="28" t="s">
        <v>15</v>
      </c>
      <c r="C75" s="28" t="s">
        <v>79</v>
      </c>
      <c r="D75" s="28" t="s">
        <v>18</v>
      </c>
      <c r="E75" s="28" t="s">
        <v>12</v>
      </c>
      <c r="F75">
        <v>4</v>
      </c>
      <c r="G75">
        <v>2</v>
      </c>
      <c r="H75">
        <v>6</v>
      </c>
      <c r="I75" s="1">
        <v>0.67</v>
      </c>
    </row>
    <row r="76" spans="1:9" hidden="1" x14ac:dyDescent="0.25">
      <c r="A76">
        <v>2024</v>
      </c>
      <c r="B76" s="28" t="s">
        <v>33</v>
      </c>
      <c r="C76" s="28" t="s">
        <v>506</v>
      </c>
      <c r="D76" s="28" t="s">
        <v>11</v>
      </c>
      <c r="E76" s="28" t="s">
        <v>12</v>
      </c>
      <c r="F76">
        <v>0</v>
      </c>
      <c r="G76">
        <v>6</v>
      </c>
      <c r="H76">
        <v>6</v>
      </c>
      <c r="I76" s="1">
        <v>0</v>
      </c>
    </row>
    <row r="77" spans="1:9" hidden="1" x14ac:dyDescent="0.25">
      <c r="A77">
        <v>2024</v>
      </c>
      <c r="B77" s="28" t="s">
        <v>35</v>
      </c>
      <c r="C77" s="28" t="s">
        <v>139</v>
      </c>
      <c r="D77" s="28" t="s">
        <v>11</v>
      </c>
      <c r="E77" s="28" t="s">
        <v>12</v>
      </c>
      <c r="F77">
        <v>4</v>
      </c>
      <c r="G77">
        <v>2</v>
      </c>
      <c r="H77">
        <v>6</v>
      </c>
      <c r="I77" s="1">
        <v>0.67</v>
      </c>
    </row>
    <row r="78" spans="1:9" hidden="1" x14ac:dyDescent="0.25">
      <c r="A78">
        <v>2024</v>
      </c>
      <c r="B78" s="28" t="s">
        <v>134</v>
      </c>
      <c r="C78" s="28" t="s">
        <v>136</v>
      </c>
      <c r="D78" s="28" t="s">
        <v>18</v>
      </c>
      <c r="E78" s="28" t="s">
        <v>12</v>
      </c>
      <c r="F78">
        <v>2</v>
      </c>
      <c r="G78">
        <v>4</v>
      </c>
      <c r="H78">
        <v>6</v>
      </c>
      <c r="I78" s="1">
        <v>0.33</v>
      </c>
    </row>
    <row r="79" spans="1:9" hidden="1" x14ac:dyDescent="0.25">
      <c r="A79">
        <v>2024</v>
      </c>
      <c r="B79" s="28" t="s">
        <v>31</v>
      </c>
      <c r="C79" s="28" t="s">
        <v>39</v>
      </c>
      <c r="D79" s="28" t="s">
        <v>11</v>
      </c>
      <c r="E79" s="28" t="s">
        <v>12</v>
      </c>
      <c r="F79">
        <v>2</v>
      </c>
      <c r="G79">
        <v>4</v>
      </c>
      <c r="H79">
        <v>6</v>
      </c>
      <c r="I79" s="1">
        <v>0.33</v>
      </c>
    </row>
    <row r="80" spans="1:9" hidden="1" x14ac:dyDescent="0.25">
      <c r="A80">
        <v>2024</v>
      </c>
      <c r="B80" s="28" t="s">
        <v>9</v>
      </c>
      <c r="C80" s="28" t="s">
        <v>10</v>
      </c>
      <c r="D80" s="28" t="s">
        <v>11</v>
      </c>
      <c r="E80" s="28" t="s">
        <v>12</v>
      </c>
      <c r="F80">
        <v>2</v>
      </c>
      <c r="G80">
        <v>4</v>
      </c>
      <c r="H80">
        <v>6</v>
      </c>
      <c r="I80" s="1">
        <v>0.33</v>
      </c>
    </row>
    <row r="81" spans="1:9" hidden="1" x14ac:dyDescent="0.25">
      <c r="A81">
        <v>2024</v>
      </c>
      <c r="B81" s="28" t="s">
        <v>120</v>
      </c>
      <c r="C81" s="28" t="s">
        <v>122</v>
      </c>
      <c r="D81" s="28" t="s">
        <v>18</v>
      </c>
      <c r="E81" s="28" t="s">
        <v>24</v>
      </c>
      <c r="F81">
        <v>5</v>
      </c>
      <c r="G81">
        <v>1</v>
      </c>
      <c r="H81">
        <v>6</v>
      </c>
      <c r="I81" s="1">
        <v>0.83</v>
      </c>
    </row>
    <row r="82" spans="1:9" hidden="1" x14ac:dyDescent="0.25">
      <c r="A82">
        <v>2024</v>
      </c>
      <c r="B82" s="28" t="s">
        <v>29</v>
      </c>
      <c r="C82" s="28" t="s">
        <v>41</v>
      </c>
      <c r="D82" s="28" t="s">
        <v>11</v>
      </c>
      <c r="E82" s="28" t="s">
        <v>12</v>
      </c>
      <c r="F82">
        <v>4</v>
      </c>
      <c r="G82">
        <v>2</v>
      </c>
      <c r="H82">
        <v>6</v>
      </c>
      <c r="I82" s="1">
        <v>0.67</v>
      </c>
    </row>
    <row r="83" spans="1:9" hidden="1" x14ac:dyDescent="0.25">
      <c r="A83">
        <v>2024</v>
      </c>
      <c r="B83" s="28" t="s">
        <v>44</v>
      </c>
      <c r="C83" s="28" t="s">
        <v>45</v>
      </c>
      <c r="D83" s="28" t="s">
        <v>18</v>
      </c>
      <c r="E83" s="28" t="s">
        <v>12</v>
      </c>
      <c r="F83">
        <v>1</v>
      </c>
      <c r="G83">
        <v>5</v>
      </c>
      <c r="H83">
        <v>6</v>
      </c>
      <c r="I83" s="1">
        <v>0.17</v>
      </c>
    </row>
    <row r="84" spans="1:9" hidden="1" x14ac:dyDescent="0.25">
      <c r="A84">
        <v>2024</v>
      </c>
      <c r="B84" s="28" t="s">
        <v>49</v>
      </c>
      <c r="C84" s="28" t="s">
        <v>112</v>
      </c>
      <c r="D84" s="28" t="s">
        <v>11</v>
      </c>
      <c r="E84" s="28" t="s">
        <v>12</v>
      </c>
      <c r="F84">
        <v>3</v>
      </c>
      <c r="G84">
        <v>3</v>
      </c>
      <c r="H84">
        <v>6</v>
      </c>
      <c r="I84" s="1">
        <v>0.5</v>
      </c>
    </row>
    <row r="85" spans="1:9" hidden="1" x14ac:dyDescent="0.25">
      <c r="A85">
        <v>2024</v>
      </c>
      <c r="B85" s="28" t="s">
        <v>42</v>
      </c>
      <c r="C85" s="28" t="s">
        <v>156</v>
      </c>
      <c r="D85" s="28" t="s">
        <v>11</v>
      </c>
      <c r="E85" s="28" t="s">
        <v>12</v>
      </c>
      <c r="F85">
        <v>3</v>
      </c>
      <c r="G85">
        <v>3</v>
      </c>
      <c r="H85">
        <v>6</v>
      </c>
      <c r="I85" s="1">
        <v>0.5</v>
      </c>
    </row>
    <row r="86" spans="1:9" hidden="1" x14ac:dyDescent="0.25">
      <c r="A86">
        <v>2024</v>
      </c>
      <c r="B86" s="28" t="s">
        <v>35</v>
      </c>
      <c r="C86" s="28" t="s">
        <v>123</v>
      </c>
      <c r="D86" s="28" t="s">
        <v>11</v>
      </c>
      <c r="E86" s="28" t="s">
        <v>12</v>
      </c>
      <c r="F86">
        <v>2</v>
      </c>
      <c r="G86">
        <v>4</v>
      </c>
      <c r="H86">
        <v>6</v>
      </c>
      <c r="I86" s="1">
        <v>0.33</v>
      </c>
    </row>
    <row r="87" spans="1:9" hidden="1" x14ac:dyDescent="0.25">
      <c r="A87">
        <v>2024</v>
      </c>
      <c r="B87" s="28" t="s">
        <v>124</v>
      </c>
      <c r="C87" s="28" t="s">
        <v>464</v>
      </c>
      <c r="D87" s="28" t="s">
        <v>11</v>
      </c>
      <c r="E87" s="28" t="s">
        <v>12</v>
      </c>
      <c r="F87">
        <v>2</v>
      </c>
      <c r="G87">
        <v>4</v>
      </c>
      <c r="H87">
        <v>6</v>
      </c>
      <c r="I87" s="1">
        <v>0.33</v>
      </c>
    </row>
    <row r="88" spans="1:9" hidden="1" x14ac:dyDescent="0.25">
      <c r="A88">
        <v>2024</v>
      </c>
      <c r="B88" s="28" t="s">
        <v>124</v>
      </c>
      <c r="C88" s="28" t="s">
        <v>126</v>
      </c>
      <c r="D88" s="28" t="s">
        <v>11</v>
      </c>
      <c r="E88" s="28" t="s">
        <v>12</v>
      </c>
      <c r="F88">
        <v>4</v>
      </c>
      <c r="G88">
        <v>2</v>
      </c>
      <c r="H88">
        <v>6</v>
      </c>
      <c r="I88" s="1">
        <v>0.67</v>
      </c>
    </row>
    <row r="89" spans="1:9" hidden="1" x14ac:dyDescent="0.25">
      <c r="A89">
        <v>2024</v>
      </c>
      <c r="B89" s="28" t="s">
        <v>124</v>
      </c>
      <c r="C89" s="28" t="s">
        <v>125</v>
      </c>
      <c r="D89" s="28" t="s">
        <v>11</v>
      </c>
      <c r="E89" s="28" t="s">
        <v>12</v>
      </c>
      <c r="F89">
        <v>3</v>
      </c>
      <c r="G89">
        <v>2</v>
      </c>
      <c r="H89">
        <v>5</v>
      </c>
      <c r="I89" s="1">
        <v>0.6</v>
      </c>
    </row>
    <row r="90" spans="1:9" hidden="1" x14ac:dyDescent="0.25">
      <c r="A90">
        <v>2024</v>
      </c>
      <c r="B90" s="28" t="s">
        <v>124</v>
      </c>
      <c r="C90" s="28" t="s">
        <v>159</v>
      </c>
      <c r="D90" s="28" t="s">
        <v>11</v>
      </c>
      <c r="E90" s="28" t="s">
        <v>12</v>
      </c>
      <c r="F90">
        <v>1</v>
      </c>
      <c r="G90">
        <v>4</v>
      </c>
      <c r="H90">
        <v>5</v>
      </c>
      <c r="I90" s="1">
        <v>0.2</v>
      </c>
    </row>
    <row r="91" spans="1:9" hidden="1" x14ac:dyDescent="0.25">
      <c r="A91">
        <v>2024</v>
      </c>
      <c r="B91" s="28" t="s">
        <v>42</v>
      </c>
      <c r="C91" s="28" t="s">
        <v>157</v>
      </c>
      <c r="D91" s="28" t="s">
        <v>11</v>
      </c>
      <c r="E91" s="28" t="s">
        <v>12</v>
      </c>
      <c r="F91">
        <v>2</v>
      </c>
      <c r="G91">
        <v>3</v>
      </c>
      <c r="H91">
        <v>5</v>
      </c>
      <c r="I91" s="1">
        <v>0.4</v>
      </c>
    </row>
    <row r="92" spans="1:9" hidden="1" x14ac:dyDescent="0.25">
      <c r="A92">
        <v>2024</v>
      </c>
      <c r="B92" s="28" t="s">
        <v>29</v>
      </c>
      <c r="C92" s="28" t="s">
        <v>41</v>
      </c>
      <c r="D92" s="28" t="s">
        <v>18</v>
      </c>
      <c r="E92" s="28" t="s">
        <v>12</v>
      </c>
      <c r="F92">
        <v>3</v>
      </c>
      <c r="G92">
        <v>2</v>
      </c>
      <c r="H92">
        <v>5</v>
      </c>
      <c r="I92" s="1">
        <v>0.6</v>
      </c>
    </row>
    <row r="93" spans="1:9" hidden="1" x14ac:dyDescent="0.25">
      <c r="A93">
        <v>2024</v>
      </c>
      <c r="B93" s="28" t="s">
        <v>29</v>
      </c>
      <c r="C93" s="28" t="s">
        <v>40</v>
      </c>
      <c r="D93" s="28" t="s">
        <v>11</v>
      </c>
      <c r="E93" s="28" t="s">
        <v>12</v>
      </c>
      <c r="F93">
        <v>1</v>
      </c>
      <c r="G93">
        <v>4</v>
      </c>
      <c r="H93">
        <v>5</v>
      </c>
      <c r="I93" s="1">
        <v>0.2</v>
      </c>
    </row>
    <row r="94" spans="1:9" hidden="1" x14ac:dyDescent="0.25">
      <c r="A94">
        <v>2024</v>
      </c>
      <c r="B94" s="28" t="s">
        <v>29</v>
      </c>
      <c r="C94" s="28" t="s">
        <v>128</v>
      </c>
      <c r="D94" s="28" t="s">
        <v>11</v>
      </c>
      <c r="E94" s="28" t="s">
        <v>12</v>
      </c>
      <c r="F94">
        <v>2</v>
      </c>
      <c r="G94">
        <v>3</v>
      </c>
      <c r="H94">
        <v>5</v>
      </c>
      <c r="I94" s="1">
        <v>0.4</v>
      </c>
    </row>
    <row r="95" spans="1:9" hidden="1" x14ac:dyDescent="0.25">
      <c r="A95">
        <v>2024</v>
      </c>
      <c r="B95" s="28" t="s">
        <v>120</v>
      </c>
      <c r="C95" s="28" t="s">
        <v>121</v>
      </c>
      <c r="D95" s="28" t="s">
        <v>18</v>
      </c>
      <c r="E95" s="28" t="s">
        <v>24</v>
      </c>
      <c r="F95">
        <v>3</v>
      </c>
      <c r="G95">
        <v>2</v>
      </c>
      <c r="H95">
        <v>5</v>
      </c>
      <c r="I95" s="1">
        <v>0.6</v>
      </c>
    </row>
    <row r="96" spans="1:9" hidden="1" x14ac:dyDescent="0.25">
      <c r="A96">
        <v>2024</v>
      </c>
      <c r="B96" s="28" t="s">
        <v>9</v>
      </c>
      <c r="C96" s="28" t="s">
        <v>437</v>
      </c>
      <c r="D96" s="28" t="s">
        <v>18</v>
      </c>
      <c r="E96" s="28" t="s">
        <v>24</v>
      </c>
      <c r="F96">
        <v>3</v>
      </c>
      <c r="G96">
        <v>2</v>
      </c>
      <c r="H96">
        <v>5</v>
      </c>
      <c r="I96" s="1">
        <v>0.6</v>
      </c>
    </row>
    <row r="97" spans="1:9" hidden="1" x14ac:dyDescent="0.25">
      <c r="A97">
        <v>2024</v>
      </c>
      <c r="B97" s="28" t="s">
        <v>31</v>
      </c>
      <c r="C97" s="28" t="s">
        <v>39</v>
      </c>
      <c r="D97" s="28" t="s">
        <v>18</v>
      </c>
      <c r="E97" s="28" t="s">
        <v>24</v>
      </c>
      <c r="F97">
        <v>3</v>
      </c>
      <c r="G97">
        <v>2</v>
      </c>
      <c r="H97">
        <v>5</v>
      </c>
      <c r="I97" s="1">
        <v>0.6</v>
      </c>
    </row>
    <row r="98" spans="1:9" hidden="1" x14ac:dyDescent="0.25">
      <c r="A98">
        <v>2024</v>
      </c>
      <c r="B98" s="28" t="s">
        <v>35</v>
      </c>
      <c r="C98" s="28" t="s">
        <v>140</v>
      </c>
      <c r="D98" s="28" t="s">
        <v>18</v>
      </c>
      <c r="E98" s="28" t="s">
        <v>24</v>
      </c>
      <c r="F98">
        <v>1</v>
      </c>
      <c r="G98">
        <v>4</v>
      </c>
      <c r="H98">
        <v>5</v>
      </c>
      <c r="I98" s="1">
        <v>0.2</v>
      </c>
    </row>
    <row r="99" spans="1:9" hidden="1" x14ac:dyDescent="0.25">
      <c r="A99">
        <v>2024</v>
      </c>
      <c r="B99" s="28" t="s">
        <v>35</v>
      </c>
      <c r="C99" s="28" t="s">
        <v>132</v>
      </c>
      <c r="D99" s="28" t="s">
        <v>11</v>
      </c>
      <c r="E99" s="28" t="s">
        <v>12</v>
      </c>
      <c r="F99">
        <v>2</v>
      </c>
      <c r="G99">
        <v>3</v>
      </c>
      <c r="H99">
        <v>5</v>
      </c>
      <c r="I99" s="1">
        <v>0.4</v>
      </c>
    </row>
    <row r="100" spans="1:9" hidden="1" x14ac:dyDescent="0.25">
      <c r="A100">
        <v>2024</v>
      </c>
      <c r="B100" s="28" t="s">
        <v>33</v>
      </c>
      <c r="C100" s="28" t="s">
        <v>141</v>
      </c>
      <c r="D100" s="28" t="s">
        <v>18</v>
      </c>
      <c r="E100" s="28" t="s">
        <v>24</v>
      </c>
      <c r="F100">
        <v>1</v>
      </c>
      <c r="G100">
        <v>4</v>
      </c>
      <c r="H100">
        <v>5</v>
      </c>
      <c r="I100" s="1">
        <v>0.2</v>
      </c>
    </row>
    <row r="101" spans="1:9" hidden="1" x14ac:dyDescent="0.25">
      <c r="A101">
        <v>2024</v>
      </c>
      <c r="B101" s="28" t="s">
        <v>33</v>
      </c>
      <c r="C101" s="28" t="s">
        <v>37</v>
      </c>
      <c r="D101" s="28" t="s">
        <v>18</v>
      </c>
      <c r="E101" s="28" t="s">
        <v>12</v>
      </c>
      <c r="F101">
        <v>2</v>
      </c>
      <c r="G101">
        <v>3</v>
      </c>
      <c r="H101">
        <v>5</v>
      </c>
      <c r="I101" s="1">
        <v>0.4</v>
      </c>
    </row>
    <row r="102" spans="1:9" hidden="1" x14ac:dyDescent="0.25">
      <c r="A102">
        <v>2024</v>
      </c>
      <c r="B102" s="28" t="s">
        <v>33</v>
      </c>
      <c r="C102" s="28" t="s">
        <v>37</v>
      </c>
      <c r="D102" s="28" t="s">
        <v>18</v>
      </c>
      <c r="E102" s="28" t="s">
        <v>24</v>
      </c>
      <c r="F102">
        <v>2</v>
      </c>
      <c r="G102">
        <v>3</v>
      </c>
      <c r="H102">
        <v>5</v>
      </c>
      <c r="I102" s="1">
        <v>0.4</v>
      </c>
    </row>
    <row r="103" spans="1:9" hidden="1" x14ac:dyDescent="0.25">
      <c r="A103">
        <v>2024</v>
      </c>
      <c r="B103" s="28" t="s">
        <v>15</v>
      </c>
      <c r="C103" s="28" t="s">
        <v>65</v>
      </c>
      <c r="D103" s="28" t="s">
        <v>11</v>
      </c>
      <c r="E103" s="28" t="s">
        <v>12</v>
      </c>
      <c r="F103">
        <v>3</v>
      </c>
      <c r="G103">
        <v>2</v>
      </c>
      <c r="H103">
        <v>5</v>
      </c>
      <c r="I103" s="1">
        <v>0.6</v>
      </c>
    </row>
    <row r="104" spans="1:9" hidden="1" x14ac:dyDescent="0.25">
      <c r="A104">
        <v>2024</v>
      </c>
      <c r="B104" s="28" t="s">
        <v>66</v>
      </c>
      <c r="C104" s="28" t="s">
        <v>78</v>
      </c>
      <c r="D104" s="28" t="s">
        <v>18</v>
      </c>
      <c r="E104" s="28" t="s">
        <v>12</v>
      </c>
      <c r="F104">
        <v>1</v>
      </c>
      <c r="G104">
        <v>4</v>
      </c>
      <c r="H104">
        <v>5</v>
      </c>
      <c r="I104" s="1">
        <v>0.2</v>
      </c>
    </row>
    <row r="105" spans="1:9" hidden="1" x14ac:dyDescent="0.25">
      <c r="A105">
        <v>2024</v>
      </c>
      <c r="B105" s="28" t="s">
        <v>70</v>
      </c>
      <c r="C105" s="28" t="s">
        <v>222</v>
      </c>
      <c r="D105" s="28" t="s">
        <v>11</v>
      </c>
      <c r="E105" s="28" t="s">
        <v>12</v>
      </c>
      <c r="F105">
        <v>2</v>
      </c>
      <c r="G105">
        <v>3</v>
      </c>
      <c r="H105">
        <v>5</v>
      </c>
      <c r="I105" s="1">
        <v>0.4</v>
      </c>
    </row>
    <row r="106" spans="1:9" hidden="1" x14ac:dyDescent="0.25">
      <c r="A106">
        <v>2024</v>
      </c>
      <c r="B106" s="28" t="s">
        <v>51</v>
      </c>
      <c r="C106" s="28" t="s">
        <v>72</v>
      </c>
      <c r="D106" s="28" t="s">
        <v>11</v>
      </c>
      <c r="E106" s="28" t="s">
        <v>12</v>
      </c>
      <c r="F106">
        <v>1</v>
      </c>
      <c r="G106">
        <v>4</v>
      </c>
      <c r="H106">
        <v>5</v>
      </c>
      <c r="I106" s="1">
        <v>0.2</v>
      </c>
    </row>
    <row r="107" spans="1:9" hidden="1" x14ac:dyDescent="0.25">
      <c r="A107">
        <v>2024</v>
      </c>
      <c r="B107" s="28" t="s">
        <v>13</v>
      </c>
      <c r="C107" s="28" t="s">
        <v>90</v>
      </c>
      <c r="D107" s="28" t="s">
        <v>18</v>
      </c>
      <c r="E107" s="28" t="s">
        <v>24</v>
      </c>
      <c r="F107">
        <v>2</v>
      </c>
      <c r="G107">
        <v>3</v>
      </c>
      <c r="H107">
        <v>5</v>
      </c>
      <c r="I107" s="1">
        <v>0.4</v>
      </c>
    </row>
    <row r="108" spans="1:9" hidden="1" x14ac:dyDescent="0.25">
      <c r="A108">
        <v>2024</v>
      </c>
      <c r="B108" s="28" t="s">
        <v>13</v>
      </c>
      <c r="C108" s="28" t="s">
        <v>90</v>
      </c>
      <c r="D108" s="28" t="s">
        <v>18</v>
      </c>
      <c r="E108" s="28" t="s">
        <v>237</v>
      </c>
      <c r="F108">
        <v>0</v>
      </c>
      <c r="G108">
        <v>5</v>
      </c>
      <c r="H108">
        <v>5</v>
      </c>
      <c r="I108" s="1">
        <v>0</v>
      </c>
    </row>
    <row r="109" spans="1:9" hidden="1" x14ac:dyDescent="0.25">
      <c r="A109">
        <v>2024</v>
      </c>
      <c r="B109" s="28" t="s">
        <v>13</v>
      </c>
      <c r="C109" s="28" t="s">
        <v>90</v>
      </c>
      <c r="D109" s="28" t="s">
        <v>83</v>
      </c>
      <c r="E109" s="28" t="s">
        <v>84</v>
      </c>
      <c r="F109">
        <v>3</v>
      </c>
      <c r="G109">
        <v>2</v>
      </c>
      <c r="H109">
        <v>5</v>
      </c>
      <c r="I109" s="1">
        <v>0.6</v>
      </c>
    </row>
    <row r="110" spans="1:9" hidden="1" x14ac:dyDescent="0.25">
      <c r="A110">
        <v>2024</v>
      </c>
      <c r="B110" s="28" t="s">
        <v>13</v>
      </c>
      <c r="C110" s="28" t="s">
        <v>21</v>
      </c>
      <c r="D110" s="28" t="s">
        <v>18</v>
      </c>
      <c r="E110" s="28" t="s">
        <v>12</v>
      </c>
      <c r="F110">
        <v>3</v>
      </c>
      <c r="G110">
        <v>2</v>
      </c>
      <c r="H110">
        <v>5</v>
      </c>
      <c r="I110" s="1">
        <v>0.6</v>
      </c>
    </row>
    <row r="111" spans="1:9" hidden="1" x14ac:dyDescent="0.25">
      <c r="A111">
        <v>2024</v>
      </c>
      <c r="B111" s="28" t="s">
        <v>63</v>
      </c>
      <c r="C111" s="28" t="s">
        <v>64</v>
      </c>
      <c r="D111" s="28" t="s">
        <v>18</v>
      </c>
      <c r="E111" s="28" t="s">
        <v>12</v>
      </c>
      <c r="F111">
        <v>3</v>
      </c>
      <c r="G111">
        <v>2</v>
      </c>
      <c r="H111">
        <v>5</v>
      </c>
      <c r="I111" s="1">
        <v>0.6</v>
      </c>
    </row>
    <row r="112" spans="1:9" hidden="1" x14ac:dyDescent="0.25">
      <c r="A112">
        <v>2024</v>
      </c>
      <c r="B112" s="28" t="s">
        <v>88</v>
      </c>
      <c r="C112" s="28" t="s">
        <v>92</v>
      </c>
      <c r="D112" s="28" t="s">
        <v>18</v>
      </c>
      <c r="E112" s="28" t="s">
        <v>12</v>
      </c>
      <c r="F112">
        <v>3</v>
      </c>
      <c r="G112">
        <v>2</v>
      </c>
      <c r="H112">
        <v>5</v>
      </c>
      <c r="I112" s="1">
        <v>0.6</v>
      </c>
    </row>
    <row r="113" spans="1:9" hidden="1" x14ac:dyDescent="0.25">
      <c r="A113">
        <v>2024</v>
      </c>
      <c r="B113" s="28" t="s">
        <v>88</v>
      </c>
      <c r="C113" s="28" t="s">
        <v>92</v>
      </c>
      <c r="D113" s="28" t="s">
        <v>18</v>
      </c>
      <c r="E113" s="28" t="s">
        <v>24</v>
      </c>
      <c r="F113">
        <v>3</v>
      </c>
      <c r="G113">
        <v>2</v>
      </c>
      <c r="H113">
        <v>5</v>
      </c>
      <c r="I113" s="1">
        <v>0.6</v>
      </c>
    </row>
    <row r="114" spans="1:9" hidden="1" x14ac:dyDescent="0.25">
      <c r="A114">
        <v>2024</v>
      </c>
      <c r="B114" s="28" t="s">
        <v>88</v>
      </c>
      <c r="C114" s="28" t="s">
        <v>92</v>
      </c>
      <c r="D114" s="28" t="s">
        <v>11</v>
      </c>
      <c r="E114" s="28" t="s">
        <v>12</v>
      </c>
      <c r="F114">
        <v>1</v>
      </c>
      <c r="G114">
        <v>4</v>
      </c>
      <c r="H114">
        <v>5</v>
      </c>
      <c r="I114" s="1">
        <v>0.2</v>
      </c>
    </row>
    <row r="115" spans="1:9" hidden="1" x14ac:dyDescent="0.25">
      <c r="A115">
        <v>2024</v>
      </c>
      <c r="B115" s="28" t="s">
        <v>88</v>
      </c>
      <c r="C115" s="28" t="s">
        <v>89</v>
      </c>
      <c r="D115" s="28" t="s">
        <v>18</v>
      </c>
      <c r="E115" s="28" t="s">
        <v>24</v>
      </c>
      <c r="F115">
        <v>3</v>
      </c>
      <c r="G115">
        <v>2</v>
      </c>
      <c r="H115">
        <v>5</v>
      </c>
      <c r="I115" s="1">
        <v>0.6</v>
      </c>
    </row>
    <row r="116" spans="1:9" hidden="1" x14ac:dyDescent="0.25">
      <c r="A116">
        <v>2024</v>
      </c>
      <c r="B116" s="28" t="s">
        <v>88</v>
      </c>
      <c r="C116" s="28" t="s">
        <v>89</v>
      </c>
      <c r="D116" s="28" t="s">
        <v>11</v>
      </c>
      <c r="E116" s="28" t="s">
        <v>12</v>
      </c>
      <c r="F116">
        <v>2</v>
      </c>
      <c r="G116">
        <v>3</v>
      </c>
      <c r="H116">
        <v>5</v>
      </c>
      <c r="I116" s="1">
        <v>0.4</v>
      </c>
    </row>
    <row r="117" spans="1:9" hidden="1" x14ac:dyDescent="0.25">
      <c r="A117">
        <v>2024</v>
      </c>
      <c r="B117" s="28" t="s">
        <v>25</v>
      </c>
      <c r="C117" s="28" t="s">
        <v>58</v>
      </c>
      <c r="D117" s="28" t="s">
        <v>18</v>
      </c>
      <c r="E117" s="28" t="s">
        <v>24</v>
      </c>
      <c r="F117">
        <v>3</v>
      </c>
      <c r="G117">
        <v>2</v>
      </c>
      <c r="H117">
        <v>5</v>
      </c>
      <c r="I117" s="1">
        <v>0.6</v>
      </c>
    </row>
    <row r="118" spans="1:9" hidden="1" x14ac:dyDescent="0.25">
      <c r="A118">
        <v>2024</v>
      </c>
      <c r="B118" s="28" t="s">
        <v>59</v>
      </c>
      <c r="C118" s="28" t="s">
        <v>215</v>
      </c>
      <c r="D118" s="28" t="s">
        <v>18</v>
      </c>
      <c r="E118" s="28" t="s">
        <v>24</v>
      </c>
      <c r="F118">
        <v>1</v>
      </c>
      <c r="G118">
        <v>4</v>
      </c>
      <c r="H118">
        <v>5</v>
      </c>
      <c r="I118" s="1">
        <v>0.2</v>
      </c>
    </row>
    <row r="119" spans="1:9" hidden="1" x14ac:dyDescent="0.25">
      <c r="A119">
        <v>2024</v>
      </c>
      <c r="B119" s="28" t="s">
        <v>25</v>
      </c>
      <c r="C119" s="28" t="s">
        <v>213</v>
      </c>
      <c r="D119" s="28" t="s">
        <v>11</v>
      </c>
      <c r="E119" s="28" t="s">
        <v>12</v>
      </c>
      <c r="F119">
        <v>2</v>
      </c>
      <c r="G119">
        <v>3</v>
      </c>
      <c r="H119">
        <v>5</v>
      </c>
      <c r="I119" s="1">
        <v>0.4</v>
      </c>
    </row>
    <row r="120" spans="1:9" hidden="1" x14ac:dyDescent="0.25">
      <c r="A120">
        <v>2024</v>
      </c>
      <c r="B120" s="28" t="s">
        <v>63</v>
      </c>
      <c r="C120" s="28" t="s">
        <v>376</v>
      </c>
      <c r="D120" s="28" t="s">
        <v>11</v>
      </c>
      <c r="E120" s="28" t="s">
        <v>12</v>
      </c>
      <c r="F120">
        <v>2</v>
      </c>
      <c r="G120">
        <v>3</v>
      </c>
      <c r="H120">
        <v>5</v>
      </c>
      <c r="I120" s="1">
        <v>0.4</v>
      </c>
    </row>
    <row r="121" spans="1:9" hidden="1" x14ac:dyDescent="0.25">
      <c r="A121">
        <v>2024</v>
      </c>
      <c r="B121" s="28" t="s">
        <v>22</v>
      </c>
      <c r="C121" s="28" t="s">
        <v>216</v>
      </c>
      <c r="D121" s="28" t="s">
        <v>18</v>
      </c>
      <c r="E121" s="28" t="s">
        <v>24</v>
      </c>
      <c r="F121">
        <v>1</v>
      </c>
      <c r="G121">
        <v>4</v>
      </c>
      <c r="H121">
        <v>5</v>
      </c>
      <c r="I121" s="1">
        <v>0.2</v>
      </c>
    </row>
    <row r="122" spans="1:9" hidden="1" x14ac:dyDescent="0.25">
      <c r="A122">
        <v>2024</v>
      </c>
      <c r="B122" s="28" t="s">
        <v>22</v>
      </c>
      <c r="C122" s="28" t="s">
        <v>62</v>
      </c>
      <c r="D122" s="28" t="s">
        <v>11</v>
      </c>
      <c r="E122" s="28" t="s">
        <v>12</v>
      </c>
      <c r="F122">
        <v>1</v>
      </c>
      <c r="G122">
        <v>4</v>
      </c>
      <c r="H122">
        <v>5</v>
      </c>
      <c r="I122" s="1">
        <v>0.2</v>
      </c>
    </row>
    <row r="123" spans="1:9" hidden="1" x14ac:dyDescent="0.25">
      <c r="A123">
        <v>2024</v>
      </c>
      <c r="B123" s="28" t="s">
        <v>55</v>
      </c>
      <c r="C123" s="28" t="s">
        <v>56</v>
      </c>
      <c r="D123" s="28" t="s">
        <v>11</v>
      </c>
      <c r="E123" s="28" t="s">
        <v>12</v>
      </c>
      <c r="F123">
        <v>2</v>
      </c>
      <c r="G123">
        <v>3</v>
      </c>
      <c r="H123">
        <v>5</v>
      </c>
      <c r="I123" s="1">
        <v>0.4</v>
      </c>
    </row>
    <row r="124" spans="1:9" hidden="1" x14ac:dyDescent="0.25">
      <c r="A124">
        <v>2024</v>
      </c>
      <c r="B124" s="28" t="s">
        <v>55</v>
      </c>
      <c r="C124" s="28" t="s">
        <v>93</v>
      </c>
      <c r="D124" s="28" t="s">
        <v>18</v>
      </c>
      <c r="E124" s="28" t="s">
        <v>24</v>
      </c>
      <c r="F124">
        <v>4</v>
      </c>
      <c r="G124">
        <v>1</v>
      </c>
      <c r="H124">
        <v>5</v>
      </c>
      <c r="I124" s="1">
        <v>0.8</v>
      </c>
    </row>
    <row r="125" spans="1:9" hidden="1" x14ac:dyDescent="0.25">
      <c r="A125">
        <v>2024</v>
      </c>
      <c r="B125" s="28" t="s">
        <v>53</v>
      </c>
      <c r="C125" s="28" t="s">
        <v>109</v>
      </c>
      <c r="D125" s="28" t="s">
        <v>11</v>
      </c>
      <c r="E125" s="28" t="s">
        <v>12</v>
      </c>
      <c r="F125">
        <v>1</v>
      </c>
      <c r="G125">
        <v>4</v>
      </c>
      <c r="H125">
        <v>5</v>
      </c>
      <c r="I125" s="1">
        <v>0.2</v>
      </c>
    </row>
    <row r="126" spans="1:9" hidden="1" x14ac:dyDescent="0.25">
      <c r="A126">
        <v>2024</v>
      </c>
      <c r="B126" s="28" t="s">
        <v>53</v>
      </c>
      <c r="C126" s="28" t="s">
        <v>109</v>
      </c>
      <c r="D126" s="28" t="s">
        <v>18</v>
      </c>
      <c r="E126" s="28" t="s">
        <v>12</v>
      </c>
      <c r="F126">
        <v>2</v>
      </c>
      <c r="G126">
        <v>3</v>
      </c>
      <c r="H126">
        <v>5</v>
      </c>
      <c r="I126" s="1">
        <v>0.4</v>
      </c>
    </row>
    <row r="127" spans="1:9" hidden="1" x14ac:dyDescent="0.25">
      <c r="A127">
        <v>2024</v>
      </c>
      <c r="B127" s="28" t="s">
        <v>110</v>
      </c>
      <c r="C127" s="28" t="s">
        <v>111</v>
      </c>
      <c r="D127" s="28" t="s">
        <v>11</v>
      </c>
      <c r="E127" s="28" t="s">
        <v>12</v>
      </c>
      <c r="F127">
        <v>3</v>
      </c>
      <c r="G127">
        <v>2</v>
      </c>
      <c r="H127">
        <v>5</v>
      </c>
      <c r="I127" s="1">
        <v>0.6</v>
      </c>
    </row>
    <row r="128" spans="1:9" hidden="1" x14ac:dyDescent="0.25">
      <c r="A128">
        <v>2024</v>
      </c>
      <c r="B128" s="28" t="s">
        <v>46</v>
      </c>
      <c r="C128" s="28" t="s">
        <v>170</v>
      </c>
      <c r="D128" s="28" t="s">
        <v>11</v>
      </c>
      <c r="E128" s="28" t="s">
        <v>12</v>
      </c>
      <c r="F128">
        <v>1</v>
      </c>
      <c r="G128">
        <v>4</v>
      </c>
      <c r="H128">
        <v>5</v>
      </c>
      <c r="I128" s="1">
        <v>0.2</v>
      </c>
    </row>
    <row r="129" spans="1:9" hidden="1" x14ac:dyDescent="0.25">
      <c r="A129">
        <v>2024</v>
      </c>
      <c r="B129" s="28" t="s">
        <v>46</v>
      </c>
      <c r="C129" s="28" t="s">
        <v>47</v>
      </c>
      <c r="D129" s="28" t="s">
        <v>18</v>
      </c>
      <c r="E129" s="28" t="s">
        <v>12</v>
      </c>
      <c r="F129">
        <v>3</v>
      </c>
      <c r="G129">
        <v>2</v>
      </c>
      <c r="H129">
        <v>5</v>
      </c>
      <c r="I129" s="1">
        <v>0.6</v>
      </c>
    </row>
    <row r="130" spans="1:9" hidden="1" x14ac:dyDescent="0.25">
      <c r="A130">
        <v>2024</v>
      </c>
      <c r="B130" s="28" t="s">
        <v>97</v>
      </c>
      <c r="C130" s="28" t="s">
        <v>98</v>
      </c>
      <c r="D130" s="28" t="s">
        <v>11</v>
      </c>
      <c r="E130" s="28" t="s">
        <v>12</v>
      </c>
      <c r="F130">
        <v>3</v>
      </c>
      <c r="G130">
        <v>2</v>
      </c>
      <c r="H130">
        <v>5</v>
      </c>
      <c r="I130" s="1">
        <v>0.6</v>
      </c>
    </row>
    <row r="131" spans="1:9" hidden="1" x14ac:dyDescent="0.25">
      <c r="A131">
        <v>2024</v>
      </c>
      <c r="B131" s="28" t="s">
        <v>94</v>
      </c>
      <c r="C131" s="28" t="s">
        <v>96</v>
      </c>
      <c r="D131" s="28" t="s">
        <v>11</v>
      </c>
      <c r="E131" s="28" t="s">
        <v>12</v>
      </c>
      <c r="F131">
        <v>2</v>
      </c>
      <c r="G131">
        <v>3</v>
      </c>
      <c r="H131">
        <v>5</v>
      </c>
      <c r="I131" s="1">
        <v>0.4</v>
      </c>
    </row>
    <row r="132" spans="1:9" hidden="1" x14ac:dyDescent="0.25">
      <c r="A132">
        <v>2024</v>
      </c>
      <c r="B132" s="28" t="s">
        <v>97</v>
      </c>
      <c r="C132" s="28" t="s">
        <v>202</v>
      </c>
      <c r="D132" s="28" t="s">
        <v>18</v>
      </c>
      <c r="E132" s="28" t="s">
        <v>12</v>
      </c>
      <c r="F132">
        <v>2</v>
      </c>
      <c r="G132">
        <v>3</v>
      </c>
      <c r="H132">
        <v>5</v>
      </c>
      <c r="I132" s="1">
        <v>0.4</v>
      </c>
    </row>
    <row r="133" spans="1:9" hidden="1" x14ac:dyDescent="0.25">
      <c r="A133">
        <v>2024</v>
      </c>
      <c r="B133" s="28" t="s">
        <v>100</v>
      </c>
      <c r="C133" s="28" t="s">
        <v>169</v>
      </c>
      <c r="D133" s="28" t="s">
        <v>11</v>
      </c>
      <c r="E133" s="28" t="s">
        <v>12</v>
      </c>
      <c r="F133">
        <v>3</v>
      </c>
      <c r="G133">
        <v>1</v>
      </c>
      <c r="H133">
        <v>4</v>
      </c>
      <c r="I133" s="1">
        <v>0.75</v>
      </c>
    </row>
    <row r="134" spans="1:9" hidden="1" x14ac:dyDescent="0.25">
      <c r="A134">
        <v>2024</v>
      </c>
      <c r="B134" s="28" t="s">
        <v>46</v>
      </c>
      <c r="C134" s="28" t="s">
        <v>47</v>
      </c>
      <c r="D134" s="28" t="s">
        <v>18</v>
      </c>
      <c r="E134" s="28" t="s">
        <v>24</v>
      </c>
      <c r="F134">
        <v>3</v>
      </c>
      <c r="G134">
        <v>1</v>
      </c>
      <c r="H134">
        <v>4</v>
      </c>
      <c r="I134" s="1">
        <v>0.75</v>
      </c>
    </row>
    <row r="135" spans="1:9" hidden="1" x14ac:dyDescent="0.25">
      <c r="A135">
        <v>2024</v>
      </c>
      <c r="B135" s="28" t="s">
        <v>46</v>
      </c>
      <c r="C135" s="28" t="s">
        <v>194</v>
      </c>
      <c r="D135" s="28" t="s">
        <v>11</v>
      </c>
      <c r="E135" s="28" t="s">
        <v>12</v>
      </c>
      <c r="F135">
        <v>1</v>
      </c>
      <c r="G135">
        <v>3</v>
      </c>
      <c r="H135">
        <v>4</v>
      </c>
      <c r="I135" s="1">
        <v>0.25</v>
      </c>
    </row>
    <row r="136" spans="1:9" hidden="1" x14ac:dyDescent="0.25">
      <c r="A136">
        <v>2024</v>
      </c>
      <c r="B136" s="28" t="s">
        <v>27</v>
      </c>
      <c r="C136" s="28" t="s">
        <v>28</v>
      </c>
      <c r="D136" s="28" t="s">
        <v>11</v>
      </c>
      <c r="E136" s="28" t="s">
        <v>12</v>
      </c>
      <c r="F136">
        <v>0</v>
      </c>
      <c r="G136">
        <v>4</v>
      </c>
      <c r="H136">
        <v>4</v>
      </c>
      <c r="I136" s="1">
        <v>0</v>
      </c>
    </row>
    <row r="137" spans="1:9" hidden="1" x14ac:dyDescent="0.25">
      <c r="A137">
        <v>2024</v>
      </c>
      <c r="B137" s="28" t="s">
        <v>27</v>
      </c>
      <c r="C137" s="28" t="s">
        <v>174</v>
      </c>
      <c r="D137" s="28" t="s">
        <v>11</v>
      </c>
      <c r="E137" s="28" t="s">
        <v>12</v>
      </c>
      <c r="F137">
        <v>1</v>
      </c>
      <c r="G137">
        <v>3</v>
      </c>
      <c r="H137">
        <v>4</v>
      </c>
      <c r="I137" s="1">
        <v>0.25</v>
      </c>
    </row>
    <row r="138" spans="1:9" hidden="1" x14ac:dyDescent="0.25">
      <c r="A138">
        <v>2024</v>
      </c>
      <c r="B138" s="28" t="s">
        <v>46</v>
      </c>
      <c r="C138" s="28" t="s">
        <v>173</v>
      </c>
      <c r="D138" s="28" t="s">
        <v>18</v>
      </c>
      <c r="E138" s="28" t="s">
        <v>24</v>
      </c>
      <c r="F138">
        <v>2</v>
      </c>
      <c r="G138">
        <v>2</v>
      </c>
      <c r="H138">
        <v>4</v>
      </c>
      <c r="I138" s="1">
        <v>0.5</v>
      </c>
    </row>
    <row r="139" spans="1:9" hidden="1" x14ac:dyDescent="0.25">
      <c r="A139">
        <v>2024</v>
      </c>
      <c r="B139" s="28" t="s">
        <v>27</v>
      </c>
      <c r="C139" s="28" t="s">
        <v>48</v>
      </c>
      <c r="D139" s="28" t="s">
        <v>18</v>
      </c>
      <c r="E139" s="28" t="s">
        <v>12</v>
      </c>
      <c r="F139">
        <v>1</v>
      </c>
      <c r="G139">
        <v>3</v>
      </c>
      <c r="H139">
        <v>4</v>
      </c>
      <c r="I139" s="1">
        <v>0.25</v>
      </c>
    </row>
    <row r="140" spans="1:9" hidden="1" x14ac:dyDescent="0.25">
      <c r="A140">
        <v>2024</v>
      </c>
      <c r="B140" s="28" t="s">
        <v>27</v>
      </c>
      <c r="C140" s="28" t="s">
        <v>48</v>
      </c>
      <c r="D140" s="28" t="s">
        <v>11</v>
      </c>
      <c r="E140" s="28" t="s">
        <v>12</v>
      </c>
      <c r="F140">
        <v>1</v>
      </c>
      <c r="G140">
        <v>3</v>
      </c>
      <c r="H140">
        <v>4</v>
      </c>
      <c r="I140" s="1">
        <v>0.25</v>
      </c>
    </row>
    <row r="141" spans="1:9" hidden="1" x14ac:dyDescent="0.25">
      <c r="A141">
        <v>2024</v>
      </c>
      <c r="B141" s="28" t="s">
        <v>49</v>
      </c>
      <c r="C141" s="28" t="s">
        <v>178</v>
      </c>
      <c r="D141" s="28" t="s">
        <v>18</v>
      </c>
      <c r="E141" s="28" t="s">
        <v>12</v>
      </c>
      <c r="F141">
        <v>2</v>
      </c>
      <c r="G141">
        <v>2</v>
      </c>
      <c r="H141">
        <v>4</v>
      </c>
      <c r="I141" s="1">
        <v>0.5</v>
      </c>
    </row>
    <row r="142" spans="1:9" hidden="1" x14ac:dyDescent="0.25">
      <c r="A142">
        <v>2024</v>
      </c>
      <c r="B142" s="28" t="s">
        <v>110</v>
      </c>
      <c r="C142" s="28" t="s">
        <v>181</v>
      </c>
      <c r="D142" s="28" t="s">
        <v>18</v>
      </c>
      <c r="E142" s="28" t="s">
        <v>24</v>
      </c>
      <c r="F142">
        <v>2</v>
      </c>
      <c r="G142">
        <v>2</v>
      </c>
      <c r="H142">
        <v>4</v>
      </c>
      <c r="I142" s="1">
        <v>0.5</v>
      </c>
    </row>
    <row r="143" spans="1:9" hidden="1" x14ac:dyDescent="0.25">
      <c r="A143">
        <v>2024</v>
      </c>
      <c r="B143" s="28" t="s">
        <v>51</v>
      </c>
      <c r="C143" s="28" t="s">
        <v>229</v>
      </c>
      <c r="D143" s="28" t="s">
        <v>18</v>
      </c>
      <c r="E143" s="28" t="s">
        <v>24</v>
      </c>
      <c r="F143">
        <v>4</v>
      </c>
      <c r="G143">
        <v>0</v>
      </c>
      <c r="H143">
        <v>4</v>
      </c>
      <c r="I143" s="1">
        <v>1</v>
      </c>
    </row>
    <row r="144" spans="1:9" hidden="1" x14ac:dyDescent="0.25">
      <c r="A144">
        <v>2024</v>
      </c>
      <c r="B144" s="28" t="s">
        <v>51</v>
      </c>
      <c r="C144" s="28" t="s">
        <v>229</v>
      </c>
      <c r="D144" s="28" t="s">
        <v>11</v>
      </c>
      <c r="E144" s="28" t="s">
        <v>12</v>
      </c>
      <c r="F144">
        <v>1</v>
      </c>
      <c r="G144">
        <v>3</v>
      </c>
      <c r="H144">
        <v>4</v>
      </c>
      <c r="I144" s="1">
        <v>0.25</v>
      </c>
    </row>
    <row r="145" spans="1:9" hidden="1" x14ac:dyDescent="0.25">
      <c r="A145">
        <v>2024</v>
      </c>
      <c r="B145" s="28" t="s">
        <v>110</v>
      </c>
      <c r="C145" s="28" t="s">
        <v>235</v>
      </c>
      <c r="D145" s="28" t="s">
        <v>11</v>
      </c>
      <c r="E145" s="28" t="s">
        <v>12</v>
      </c>
      <c r="F145">
        <v>1</v>
      </c>
      <c r="G145">
        <v>3</v>
      </c>
      <c r="H145">
        <v>4</v>
      </c>
      <c r="I145" s="1">
        <v>0.25</v>
      </c>
    </row>
    <row r="146" spans="1:9" hidden="1" x14ac:dyDescent="0.25">
      <c r="A146">
        <v>2024</v>
      </c>
      <c r="B146" s="28" t="s">
        <v>110</v>
      </c>
      <c r="C146" s="28" t="s">
        <v>183</v>
      </c>
      <c r="D146" s="28" t="s">
        <v>11</v>
      </c>
      <c r="E146" s="28" t="s">
        <v>12</v>
      </c>
      <c r="F146">
        <v>3</v>
      </c>
      <c r="G146">
        <v>1</v>
      </c>
      <c r="H146">
        <v>4</v>
      </c>
      <c r="I146" s="1">
        <v>0.75</v>
      </c>
    </row>
    <row r="147" spans="1:9" hidden="1" x14ac:dyDescent="0.25">
      <c r="A147">
        <v>2024</v>
      </c>
      <c r="B147" s="28" t="s">
        <v>55</v>
      </c>
      <c r="C147" s="28" t="s">
        <v>107</v>
      </c>
      <c r="D147" s="28" t="s">
        <v>18</v>
      </c>
      <c r="E147" s="28" t="s">
        <v>12</v>
      </c>
      <c r="F147">
        <v>1</v>
      </c>
      <c r="G147">
        <v>3</v>
      </c>
      <c r="H147">
        <v>4</v>
      </c>
      <c r="I147" s="1">
        <v>0.25</v>
      </c>
    </row>
    <row r="148" spans="1:9" hidden="1" x14ac:dyDescent="0.25">
      <c r="A148">
        <v>2024</v>
      </c>
      <c r="B148" s="28" t="s">
        <v>55</v>
      </c>
      <c r="C148" s="28" t="s">
        <v>458</v>
      </c>
      <c r="D148" s="28" t="s">
        <v>18</v>
      </c>
      <c r="E148" s="28" t="s">
        <v>115</v>
      </c>
      <c r="F148">
        <v>4</v>
      </c>
      <c r="G148">
        <v>0</v>
      </c>
      <c r="H148">
        <v>4</v>
      </c>
      <c r="I148" s="1">
        <v>1</v>
      </c>
    </row>
    <row r="149" spans="1:9" hidden="1" x14ac:dyDescent="0.25">
      <c r="A149">
        <v>2024</v>
      </c>
      <c r="B149" s="28" t="s">
        <v>55</v>
      </c>
      <c r="C149" s="28" t="s">
        <v>198</v>
      </c>
      <c r="D149" s="28" t="s">
        <v>11</v>
      </c>
      <c r="E149" s="28" t="s">
        <v>12</v>
      </c>
      <c r="F149">
        <v>1</v>
      </c>
      <c r="G149">
        <v>3</v>
      </c>
      <c r="H149">
        <v>4</v>
      </c>
      <c r="I149" s="1">
        <v>0.25</v>
      </c>
    </row>
    <row r="150" spans="1:9" hidden="1" x14ac:dyDescent="0.25">
      <c r="A150">
        <v>2024</v>
      </c>
      <c r="B150" s="28" t="s">
        <v>102</v>
      </c>
      <c r="C150" s="28" t="s">
        <v>104</v>
      </c>
      <c r="D150" s="28" t="s">
        <v>11</v>
      </c>
      <c r="E150" s="28" t="s">
        <v>12</v>
      </c>
      <c r="F150">
        <v>0</v>
      </c>
      <c r="G150">
        <v>4</v>
      </c>
      <c r="H150">
        <v>4</v>
      </c>
      <c r="I150" s="1">
        <v>0</v>
      </c>
    </row>
    <row r="151" spans="1:9" hidden="1" x14ac:dyDescent="0.25">
      <c r="A151">
        <v>2024</v>
      </c>
      <c r="B151" s="28" t="s">
        <v>102</v>
      </c>
      <c r="C151" s="28" t="s">
        <v>106</v>
      </c>
      <c r="D151" s="28" t="s">
        <v>11</v>
      </c>
      <c r="E151" s="28" t="s">
        <v>12</v>
      </c>
      <c r="F151">
        <v>4</v>
      </c>
      <c r="G151">
        <v>0</v>
      </c>
      <c r="H151">
        <v>4</v>
      </c>
      <c r="I151" s="1">
        <v>1</v>
      </c>
    </row>
    <row r="152" spans="1:9" hidden="1" x14ac:dyDescent="0.25">
      <c r="A152">
        <v>2024</v>
      </c>
      <c r="B152" s="28" t="s">
        <v>102</v>
      </c>
      <c r="C152" s="28" t="s">
        <v>189</v>
      </c>
      <c r="D152" s="28" t="s">
        <v>18</v>
      </c>
      <c r="E152" s="28" t="s">
        <v>12</v>
      </c>
      <c r="F152">
        <v>1</v>
      </c>
      <c r="G152">
        <v>3</v>
      </c>
      <c r="H152">
        <v>4</v>
      </c>
      <c r="I152" s="1">
        <v>0.25</v>
      </c>
    </row>
    <row r="153" spans="1:9" hidden="1" x14ac:dyDescent="0.25">
      <c r="A153">
        <v>2024</v>
      </c>
      <c r="B153" s="28" t="s">
        <v>102</v>
      </c>
      <c r="C153" s="28" t="s">
        <v>189</v>
      </c>
      <c r="D153" s="28" t="s">
        <v>11</v>
      </c>
      <c r="E153" s="28" t="s">
        <v>12</v>
      </c>
      <c r="F153">
        <v>1</v>
      </c>
      <c r="G153">
        <v>3</v>
      </c>
      <c r="H153">
        <v>4</v>
      </c>
      <c r="I153" s="1">
        <v>0.25</v>
      </c>
    </row>
    <row r="154" spans="1:9" hidden="1" x14ac:dyDescent="0.25">
      <c r="A154">
        <v>2024</v>
      </c>
      <c r="B154" s="28" t="s">
        <v>53</v>
      </c>
      <c r="C154" s="28" t="s">
        <v>421</v>
      </c>
      <c r="D154" s="28" t="s">
        <v>18</v>
      </c>
      <c r="E154" s="28" t="s">
        <v>24</v>
      </c>
      <c r="F154">
        <v>2</v>
      </c>
      <c r="G154">
        <v>2</v>
      </c>
      <c r="H154">
        <v>4</v>
      </c>
      <c r="I154" s="1">
        <v>0.5</v>
      </c>
    </row>
    <row r="155" spans="1:9" hidden="1" x14ac:dyDescent="0.25">
      <c r="A155">
        <v>2024</v>
      </c>
      <c r="B155" s="28" t="s">
        <v>53</v>
      </c>
      <c r="C155" s="28" t="s">
        <v>190</v>
      </c>
      <c r="D155" s="28" t="s">
        <v>18</v>
      </c>
      <c r="E155" s="28" t="s">
        <v>24</v>
      </c>
      <c r="F155">
        <v>3</v>
      </c>
      <c r="G155">
        <v>1</v>
      </c>
      <c r="H155">
        <v>4</v>
      </c>
      <c r="I155" s="1">
        <v>0.75</v>
      </c>
    </row>
    <row r="156" spans="1:9" hidden="1" x14ac:dyDescent="0.25">
      <c r="A156">
        <v>2024</v>
      </c>
      <c r="B156" s="28" t="s">
        <v>102</v>
      </c>
      <c r="C156" s="28" t="s">
        <v>103</v>
      </c>
      <c r="D156" s="28" t="s">
        <v>11</v>
      </c>
      <c r="E156" s="28" t="s">
        <v>12</v>
      </c>
      <c r="F156">
        <v>2</v>
      </c>
      <c r="G156">
        <v>2</v>
      </c>
      <c r="H156">
        <v>4</v>
      </c>
      <c r="I156" s="1">
        <v>0.5</v>
      </c>
    </row>
    <row r="157" spans="1:9" hidden="1" x14ac:dyDescent="0.25">
      <c r="A157">
        <v>2024</v>
      </c>
      <c r="B157" s="28" t="s">
        <v>22</v>
      </c>
      <c r="C157" s="28" t="s">
        <v>62</v>
      </c>
      <c r="D157" s="28" t="s">
        <v>18</v>
      </c>
      <c r="E157" s="28" t="s">
        <v>24</v>
      </c>
      <c r="F157">
        <v>3</v>
      </c>
      <c r="G157">
        <v>1</v>
      </c>
      <c r="H157">
        <v>4</v>
      </c>
      <c r="I157" s="1">
        <v>0.75</v>
      </c>
    </row>
    <row r="158" spans="1:9" hidden="1" x14ac:dyDescent="0.25">
      <c r="A158">
        <v>2024</v>
      </c>
      <c r="B158" s="28" t="s">
        <v>88</v>
      </c>
      <c r="C158" s="28" t="s">
        <v>89</v>
      </c>
      <c r="D158" s="28" t="s">
        <v>18</v>
      </c>
      <c r="E158" s="28" t="s">
        <v>12</v>
      </c>
      <c r="F158">
        <v>2</v>
      </c>
      <c r="G158">
        <v>2</v>
      </c>
      <c r="H158">
        <v>4</v>
      </c>
      <c r="I158" s="1">
        <v>0.5</v>
      </c>
    </row>
    <row r="159" spans="1:9" hidden="1" x14ac:dyDescent="0.25">
      <c r="A159">
        <v>2024</v>
      </c>
      <c r="B159" s="28" t="s">
        <v>88</v>
      </c>
      <c r="C159" s="28" t="s">
        <v>209</v>
      </c>
      <c r="D159" s="28" t="s">
        <v>11</v>
      </c>
      <c r="E159" s="28" t="s">
        <v>12</v>
      </c>
      <c r="F159">
        <v>2</v>
      </c>
      <c r="G159">
        <v>2</v>
      </c>
      <c r="H159">
        <v>4</v>
      </c>
      <c r="I159" s="1">
        <v>0.5</v>
      </c>
    </row>
    <row r="160" spans="1:9" hidden="1" x14ac:dyDescent="0.25">
      <c r="A160">
        <v>2024</v>
      </c>
      <c r="B160" s="28" t="s">
        <v>13</v>
      </c>
      <c r="C160" s="28" t="s">
        <v>206</v>
      </c>
      <c r="D160" s="28" t="s">
        <v>18</v>
      </c>
      <c r="E160" s="28" t="s">
        <v>24</v>
      </c>
      <c r="F160">
        <v>3</v>
      </c>
      <c r="G160">
        <v>1</v>
      </c>
      <c r="H160">
        <v>4</v>
      </c>
      <c r="I160" s="1">
        <v>0.75</v>
      </c>
    </row>
    <row r="161" spans="1:9" hidden="1" x14ac:dyDescent="0.25">
      <c r="A161">
        <v>2024</v>
      </c>
      <c r="B161" s="28" t="s">
        <v>63</v>
      </c>
      <c r="C161" s="28" t="s">
        <v>64</v>
      </c>
      <c r="D161" s="28" t="s">
        <v>11</v>
      </c>
      <c r="E161" s="28" t="s">
        <v>12</v>
      </c>
      <c r="F161">
        <v>0</v>
      </c>
      <c r="G161">
        <v>4</v>
      </c>
      <c r="H161">
        <v>4</v>
      </c>
      <c r="I161" s="1">
        <v>0</v>
      </c>
    </row>
    <row r="162" spans="1:9" hidden="1" x14ac:dyDescent="0.25">
      <c r="A162">
        <v>2024</v>
      </c>
      <c r="B162" s="28" t="s">
        <v>63</v>
      </c>
      <c r="C162" s="28" t="s">
        <v>212</v>
      </c>
      <c r="D162" s="28" t="s">
        <v>18</v>
      </c>
      <c r="E162" s="28" t="s">
        <v>24</v>
      </c>
      <c r="F162">
        <v>2</v>
      </c>
      <c r="G162">
        <v>2</v>
      </c>
      <c r="H162">
        <v>4</v>
      </c>
      <c r="I162" s="1">
        <v>0.5</v>
      </c>
    </row>
    <row r="163" spans="1:9" hidden="1" x14ac:dyDescent="0.25">
      <c r="A163">
        <v>2024</v>
      </c>
      <c r="B163" s="28" t="s">
        <v>51</v>
      </c>
      <c r="C163" s="28" t="s">
        <v>52</v>
      </c>
      <c r="D163" s="28" t="s">
        <v>11</v>
      </c>
      <c r="E163" s="28" t="s">
        <v>12</v>
      </c>
      <c r="F163">
        <v>1</v>
      </c>
      <c r="G163">
        <v>3</v>
      </c>
      <c r="H163">
        <v>4</v>
      </c>
      <c r="I163" s="1">
        <v>0.25</v>
      </c>
    </row>
    <row r="164" spans="1:9" hidden="1" x14ac:dyDescent="0.25">
      <c r="A164">
        <v>2024</v>
      </c>
      <c r="B164" s="28" t="s">
        <v>70</v>
      </c>
      <c r="C164" s="28" t="s">
        <v>71</v>
      </c>
      <c r="D164" s="28" t="s">
        <v>18</v>
      </c>
      <c r="E164" s="28" t="s">
        <v>12</v>
      </c>
      <c r="F164">
        <v>0</v>
      </c>
      <c r="G164">
        <v>4</v>
      </c>
      <c r="H164">
        <v>4</v>
      </c>
      <c r="I164" s="1">
        <v>0</v>
      </c>
    </row>
    <row r="165" spans="1:9" hidden="1" x14ac:dyDescent="0.25">
      <c r="A165">
        <v>2024</v>
      </c>
      <c r="B165" s="28" t="s">
        <v>70</v>
      </c>
      <c r="C165" s="28" t="s">
        <v>71</v>
      </c>
      <c r="D165" s="28" t="s">
        <v>18</v>
      </c>
      <c r="E165" s="28" t="s">
        <v>24</v>
      </c>
      <c r="F165">
        <v>3</v>
      </c>
      <c r="G165">
        <v>1</v>
      </c>
      <c r="H165">
        <v>4</v>
      </c>
      <c r="I165" s="1">
        <v>0.75</v>
      </c>
    </row>
    <row r="166" spans="1:9" hidden="1" x14ac:dyDescent="0.25">
      <c r="A166">
        <v>2024</v>
      </c>
      <c r="B166" s="28" t="s">
        <v>70</v>
      </c>
      <c r="C166" s="28" t="s">
        <v>80</v>
      </c>
      <c r="D166" s="28" t="s">
        <v>11</v>
      </c>
      <c r="E166" s="28" t="s">
        <v>12</v>
      </c>
      <c r="F166">
        <v>2</v>
      </c>
      <c r="G166">
        <v>2</v>
      </c>
      <c r="H166">
        <v>4</v>
      </c>
      <c r="I166" s="1">
        <v>0.5</v>
      </c>
    </row>
    <row r="167" spans="1:9" hidden="1" x14ac:dyDescent="0.25">
      <c r="A167">
        <v>2024</v>
      </c>
      <c r="B167" s="28" t="s">
        <v>66</v>
      </c>
      <c r="C167" s="28" t="s">
        <v>225</v>
      </c>
      <c r="D167" s="28" t="s">
        <v>18</v>
      </c>
      <c r="E167" s="28" t="s">
        <v>24</v>
      </c>
      <c r="F167">
        <v>3</v>
      </c>
      <c r="G167">
        <v>1</v>
      </c>
      <c r="H167">
        <v>4</v>
      </c>
      <c r="I167" s="1">
        <v>0.75</v>
      </c>
    </row>
    <row r="168" spans="1:9" hidden="1" x14ac:dyDescent="0.25">
      <c r="A168">
        <v>2024</v>
      </c>
      <c r="B168" s="28" t="s">
        <v>15</v>
      </c>
      <c r="C168" s="28" t="s">
        <v>16</v>
      </c>
      <c r="D168" s="28" t="s">
        <v>18</v>
      </c>
      <c r="E168" s="28" t="s">
        <v>24</v>
      </c>
      <c r="F168">
        <v>1</v>
      </c>
      <c r="G168">
        <v>3</v>
      </c>
      <c r="H168">
        <v>4</v>
      </c>
      <c r="I168" s="1">
        <v>0.25</v>
      </c>
    </row>
    <row r="169" spans="1:9" hidden="1" x14ac:dyDescent="0.25">
      <c r="A169">
        <v>2024</v>
      </c>
      <c r="B169" s="28" t="s">
        <v>15</v>
      </c>
      <c r="C169" s="28" t="s">
        <v>75</v>
      </c>
      <c r="D169" s="28" t="s">
        <v>18</v>
      </c>
      <c r="E169" s="28" t="s">
        <v>12</v>
      </c>
      <c r="F169">
        <v>0</v>
      </c>
      <c r="G169">
        <v>4</v>
      </c>
      <c r="H169">
        <v>4</v>
      </c>
      <c r="I169" s="1">
        <v>0</v>
      </c>
    </row>
    <row r="170" spans="1:9" hidden="1" x14ac:dyDescent="0.25">
      <c r="A170">
        <v>2024</v>
      </c>
      <c r="B170" s="28" t="s">
        <v>66</v>
      </c>
      <c r="C170" s="28" t="s">
        <v>78</v>
      </c>
      <c r="D170" s="28" t="s">
        <v>18</v>
      </c>
      <c r="E170" s="28" t="s">
        <v>24</v>
      </c>
      <c r="F170">
        <v>3</v>
      </c>
      <c r="G170">
        <v>1</v>
      </c>
      <c r="H170">
        <v>4</v>
      </c>
      <c r="I170" s="1">
        <v>0.75</v>
      </c>
    </row>
    <row r="171" spans="1:9" hidden="1" x14ac:dyDescent="0.25">
      <c r="A171">
        <v>2024</v>
      </c>
      <c r="B171" s="28" t="s">
        <v>66</v>
      </c>
      <c r="C171" s="28" t="s">
        <v>78</v>
      </c>
      <c r="D171" s="28" t="s">
        <v>11</v>
      </c>
      <c r="E171" s="28" t="s">
        <v>12</v>
      </c>
      <c r="F171">
        <v>3</v>
      </c>
      <c r="G171">
        <v>1</v>
      </c>
      <c r="H171">
        <v>4</v>
      </c>
      <c r="I171" s="1">
        <v>0.75</v>
      </c>
    </row>
    <row r="172" spans="1:9" hidden="1" x14ac:dyDescent="0.25">
      <c r="A172">
        <v>2024</v>
      </c>
      <c r="B172" s="28" t="s">
        <v>66</v>
      </c>
      <c r="C172" s="28" t="s">
        <v>68</v>
      </c>
      <c r="D172" s="28" t="s">
        <v>18</v>
      </c>
      <c r="E172" s="28" t="s">
        <v>19</v>
      </c>
      <c r="F172">
        <v>3</v>
      </c>
      <c r="G172">
        <v>1</v>
      </c>
      <c r="H172">
        <v>4</v>
      </c>
      <c r="I172" s="1">
        <v>0.75</v>
      </c>
    </row>
    <row r="173" spans="1:9" hidden="1" x14ac:dyDescent="0.25">
      <c r="A173">
        <v>2024</v>
      </c>
      <c r="B173" s="28" t="s">
        <v>66</v>
      </c>
      <c r="C173" s="28" t="s">
        <v>68</v>
      </c>
      <c r="D173" s="28" t="s">
        <v>18</v>
      </c>
      <c r="E173" s="28" t="s">
        <v>12</v>
      </c>
      <c r="F173">
        <v>3</v>
      </c>
      <c r="G173">
        <v>1</v>
      </c>
      <c r="H173">
        <v>4</v>
      </c>
      <c r="I173" s="1">
        <v>0.75</v>
      </c>
    </row>
    <row r="174" spans="1:9" hidden="1" x14ac:dyDescent="0.25">
      <c r="A174">
        <v>2024</v>
      </c>
      <c r="B174" s="28" t="s">
        <v>66</v>
      </c>
      <c r="C174" s="28" t="s">
        <v>68</v>
      </c>
      <c r="D174" s="28" t="s">
        <v>18</v>
      </c>
      <c r="E174" s="28" t="s">
        <v>24</v>
      </c>
      <c r="F174">
        <v>1</v>
      </c>
      <c r="G174">
        <v>3</v>
      </c>
      <c r="H174">
        <v>4</v>
      </c>
      <c r="I174" s="1">
        <v>0.25</v>
      </c>
    </row>
    <row r="175" spans="1:9" hidden="1" x14ac:dyDescent="0.25">
      <c r="A175">
        <v>2024</v>
      </c>
      <c r="B175" s="28" t="s">
        <v>59</v>
      </c>
      <c r="C175" s="28" t="s">
        <v>61</v>
      </c>
      <c r="D175" s="28" t="s">
        <v>11</v>
      </c>
      <c r="E175" s="28" t="s">
        <v>12</v>
      </c>
      <c r="F175">
        <v>2</v>
      </c>
      <c r="G175">
        <v>2</v>
      </c>
      <c r="H175">
        <v>4</v>
      </c>
      <c r="I175" s="1">
        <v>0.5</v>
      </c>
    </row>
    <row r="176" spans="1:9" hidden="1" x14ac:dyDescent="0.25">
      <c r="A176">
        <v>2024</v>
      </c>
      <c r="B176" s="28" t="s">
        <v>59</v>
      </c>
      <c r="C176" s="28" t="s">
        <v>86</v>
      </c>
      <c r="D176" s="28" t="s">
        <v>18</v>
      </c>
      <c r="E176" s="28" t="s">
        <v>24</v>
      </c>
      <c r="F176">
        <v>1</v>
      </c>
      <c r="G176">
        <v>3</v>
      </c>
      <c r="H176">
        <v>4</v>
      </c>
      <c r="I176" s="1">
        <v>0.25</v>
      </c>
    </row>
    <row r="177" spans="1:9" hidden="1" x14ac:dyDescent="0.25">
      <c r="A177">
        <v>2024</v>
      </c>
      <c r="B177" s="28" t="s">
        <v>59</v>
      </c>
      <c r="C177" s="28" t="s">
        <v>86</v>
      </c>
      <c r="D177" s="28" t="s">
        <v>18</v>
      </c>
      <c r="E177" s="28" t="s">
        <v>115</v>
      </c>
      <c r="F177">
        <v>4</v>
      </c>
      <c r="G177">
        <v>0</v>
      </c>
      <c r="H177">
        <v>4</v>
      </c>
      <c r="I177" s="1">
        <v>1</v>
      </c>
    </row>
    <row r="178" spans="1:9" hidden="1" x14ac:dyDescent="0.25">
      <c r="A178">
        <v>2024</v>
      </c>
      <c r="B178" s="28" t="s">
        <v>15</v>
      </c>
      <c r="C178" s="28" t="s">
        <v>65</v>
      </c>
      <c r="D178" s="28" t="s">
        <v>18</v>
      </c>
      <c r="E178" s="28" t="s">
        <v>12</v>
      </c>
      <c r="F178">
        <v>1</v>
      </c>
      <c r="G178">
        <v>3</v>
      </c>
      <c r="H178">
        <v>4</v>
      </c>
      <c r="I178" s="1">
        <v>0.25</v>
      </c>
    </row>
    <row r="179" spans="1:9" hidden="1" x14ac:dyDescent="0.25">
      <c r="A179">
        <v>2024</v>
      </c>
      <c r="B179" s="28" t="s">
        <v>66</v>
      </c>
      <c r="C179" s="28" t="s">
        <v>77</v>
      </c>
      <c r="D179" s="28" t="s">
        <v>18</v>
      </c>
      <c r="E179" s="28" t="s">
        <v>12</v>
      </c>
      <c r="F179">
        <v>2</v>
      </c>
      <c r="G179">
        <v>2</v>
      </c>
      <c r="H179">
        <v>4</v>
      </c>
      <c r="I179" s="1">
        <v>0.5</v>
      </c>
    </row>
    <row r="180" spans="1:9" hidden="1" x14ac:dyDescent="0.25">
      <c r="A180">
        <v>2024</v>
      </c>
      <c r="B180" s="28" t="s">
        <v>33</v>
      </c>
      <c r="C180" s="28" t="s">
        <v>37</v>
      </c>
      <c r="D180" s="28" t="s">
        <v>11</v>
      </c>
      <c r="E180" s="28" t="s">
        <v>12</v>
      </c>
      <c r="F180">
        <v>2</v>
      </c>
      <c r="G180">
        <v>2</v>
      </c>
      <c r="H180">
        <v>4</v>
      </c>
      <c r="I180" s="1">
        <v>0.5</v>
      </c>
    </row>
    <row r="181" spans="1:9" hidden="1" x14ac:dyDescent="0.25">
      <c r="A181">
        <v>2024</v>
      </c>
      <c r="B181" s="28" t="s">
        <v>33</v>
      </c>
      <c r="C181" s="28" t="s">
        <v>34</v>
      </c>
      <c r="D181" s="28" t="s">
        <v>18</v>
      </c>
      <c r="E181" s="28" t="s">
        <v>24</v>
      </c>
      <c r="F181">
        <v>4</v>
      </c>
      <c r="G181">
        <v>0</v>
      </c>
      <c r="H181">
        <v>4</v>
      </c>
      <c r="I181" s="1">
        <v>1</v>
      </c>
    </row>
    <row r="182" spans="1:9" hidden="1" x14ac:dyDescent="0.25">
      <c r="A182">
        <v>2024</v>
      </c>
      <c r="B182" s="28" t="s">
        <v>33</v>
      </c>
      <c r="C182" s="28" t="s">
        <v>141</v>
      </c>
      <c r="D182" s="28" t="s">
        <v>18</v>
      </c>
      <c r="E182" s="28" t="s">
        <v>115</v>
      </c>
      <c r="F182">
        <v>4</v>
      </c>
      <c r="G182">
        <v>0</v>
      </c>
      <c r="H182">
        <v>4</v>
      </c>
      <c r="I182" s="1">
        <v>1</v>
      </c>
    </row>
    <row r="183" spans="1:9" hidden="1" x14ac:dyDescent="0.25">
      <c r="A183">
        <v>2024</v>
      </c>
      <c r="B183" s="28" t="s">
        <v>35</v>
      </c>
      <c r="C183" s="28" t="s">
        <v>132</v>
      </c>
      <c r="D183" s="28" t="s">
        <v>18</v>
      </c>
      <c r="E183" s="28" t="s">
        <v>12</v>
      </c>
      <c r="F183">
        <v>1</v>
      </c>
      <c r="G183">
        <v>3</v>
      </c>
      <c r="H183">
        <v>4</v>
      </c>
      <c r="I183" s="1">
        <v>0.25</v>
      </c>
    </row>
    <row r="184" spans="1:9" hidden="1" x14ac:dyDescent="0.25">
      <c r="A184">
        <v>2024</v>
      </c>
      <c r="B184" s="28" t="s">
        <v>35</v>
      </c>
      <c r="C184" s="28" t="s">
        <v>138</v>
      </c>
      <c r="D184" s="28" t="s">
        <v>18</v>
      </c>
      <c r="E184" s="28" t="s">
        <v>12</v>
      </c>
      <c r="F184">
        <v>2</v>
      </c>
      <c r="G184">
        <v>2</v>
      </c>
      <c r="H184">
        <v>4</v>
      </c>
      <c r="I184" s="1">
        <v>0.5</v>
      </c>
    </row>
    <row r="185" spans="1:9" hidden="1" x14ac:dyDescent="0.25">
      <c r="A185">
        <v>2024</v>
      </c>
      <c r="B185" s="28" t="s">
        <v>35</v>
      </c>
      <c r="C185" s="28" t="s">
        <v>36</v>
      </c>
      <c r="D185" s="28" t="s">
        <v>18</v>
      </c>
      <c r="E185" s="28" t="s">
        <v>12</v>
      </c>
      <c r="F185">
        <v>1</v>
      </c>
      <c r="G185">
        <v>3</v>
      </c>
      <c r="H185">
        <v>4</v>
      </c>
      <c r="I185" s="1">
        <v>0.25</v>
      </c>
    </row>
    <row r="186" spans="1:9" hidden="1" x14ac:dyDescent="0.25">
      <c r="A186">
        <v>2024</v>
      </c>
      <c r="B186" s="28" t="s">
        <v>124</v>
      </c>
      <c r="C186" s="28" t="s">
        <v>71</v>
      </c>
      <c r="D186" s="28" t="s">
        <v>18</v>
      </c>
      <c r="E186" s="28" t="s">
        <v>12</v>
      </c>
      <c r="F186">
        <v>1</v>
      </c>
      <c r="G186">
        <v>3</v>
      </c>
      <c r="H186">
        <v>4</v>
      </c>
      <c r="I186" s="1">
        <v>0.25</v>
      </c>
    </row>
    <row r="187" spans="1:9" hidden="1" x14ac:dyDescent="0.25">
      <c r="A187">
        <v>2024</v>
      </c>
      <c r="B187" s="28" t="s">
        <v>31</v>
      </c>
      <c r="C187" s="28" t="s">
        <v>145</v>
      </c>
      <c r="D187" s="28" t="s">
        <v>11</v>
      </c>
      <c r="E187" s="28" t="s">
        <v>12</v>
      </c>
      <c r="F187">
        <v>2</v>
      </c>
      <c r="G187">
        <v>2</v>
      </c>
      <c r="H187">
        <v>4</v>
      </c>
      <c r="I187" s="1">
        <v>0.5</v>
      </c>
    </row>
    <row r="188" spans="1:9" hidden="1" x14ac:dyDescent="0.25">
      <c r="A188">
        <v>2024</v>
      </c>
      <c r="B188" s="28" t="s">
        <v>9</v>
      </c>
      <c r="C188" s="28" t="s">
        <v>437</v>
      </c>
      <c r="D188" s="28" t="s">
        <v>11</v>
      </c>
      <c r="E188" s="28" t="s">
        <v>12</v>
      </c>
      <c r="F188">
        <v>1</v>
      </c>
      <c r="G188">
        <v>3</v>
      </c>
      <c r="H188">
        <v>4</v>
      </c>
      <c r="I188" s="1">
        <v>0.25</v>
      </c>
    </row>
    <row r="189" spans="1:9" hidden="1" x14ac:dyDescent="0.25">
      <c r="A189">
        <v>2024</v>
      </c>
      <c r="B189" s="28" t="s">
        <v>134</v>
      </c>
      <c r="C189" s="28" t="s">
        <v>136</v>
      </c>
      <c r="D189" s="28" t="s">
        <v>18</v>
      </c>
      <c r="E189" s="28" t="s">
        <v>24</v>
      </c>
      <c r="F189">
        <v>3</v>
      </c>
      <c r="G189">
        <v>1</v>
      </c>
      <c r="H189">
        <v>4</v>
      </c>
      <c r="I189" s="1">
        <v>0.75</v>
      </c>
    </row>
    <row r="190" spans="1:9" hidden="1" x14ac:dyDescent="0.25">
      <c r="A190">
        <v>2024</v>
      </c>
      <c r="B190" s="28" t="s">
        <v>134</v>
      </c>
      <c r="C190" s="28" t="s">
        <v>136</v>
      </c>
      <c r="D190" s="28" t="s">
        <v>11</v>
      </c>
      <c r="E190" s="28" t="s">
        <v>12</v>
      </c>
      <c r="F190">
        <v>1</v>
      </c>
      <c r="G190">
        <v>3</v>
      </c>
      <c r="H190">
        <v>4</v>
      </c>
      <c r="I190" s="1">
        <v>0.25</v>
      </c>
    </row>
    <row r="191" spans="1:9" hidden="1" x14ac:dyDescent="0.25">
      <c r="A191">
        <v>2024</v>
      </c>
      <c r="B191" s="28" t="s">
        <v>134</v>
      </c>
      <c r="C191" s="28" t="s">
        <v>151</v>
      </c>
      <c r="D191" s="28" t="s">
        <v>18</v>
      </c>
      <c r="E191" s="28" t="s">
        <v>12</v>
      </c>
      <c r="F191">
        <v>1</v>
      </c>
      <c r="G191">
        <v>3</v>
      </c>
      <c r="H191">
        <v>4</v>
      </c>
      <c r="I191" s="1">
        <v>0.25</v>
      </c>
    </row>
    <row r="192" spans="1:9" hidden="1" x14ac:dyDescent="0.25">
      <c r="A192">
        <v>2024</v>
      </c>
      <c r="B192" s="28" t="s">
        <v>134</v>
      </c>
      <c r="C192" s="28" t="s">
        <v>149</v>
      </c>
      <c r="D192" s="28" t="s">
        <v>11</v>
      </c>
      <c r="E192" s="28" t="s">
        <v>12</v>
      </c>
      <c r="F192">
        <v>3</v>
      </c>
      <c r="G192">
        <v>1</v>
      </c>
      <c r="H192">
        <v>4</v>
      </c>
      <c r="I192" s="1">
        <v>0.75</v>
      </c>
    </row>
    <row r="193" spans="1:9" hidden="1" x14ac:dyDescent="0.25">
      <c r="A193">
        <v>2024</v>
      </c>
      <c r="B193" s="28" t="s">
        <v>120</v>
      </c>
      <c r="C193" s="28" t="s">
        <v>163</v>
      </c>
      <c r="D193" s="28" t="s">
        <v>11</v>
      </c>
      <c r="E193" s="28" t="s">
        <v>12</v>
      </c>
      <c r="F193">
        <v>1</v>
      </c>
      <c r="G193">
        <v>3</v>
      </c>
      <c r="H193">
        <v>4</v>
      </c>
      <c r="I193" s="1">
        <v>0.25</v>
      </c>
    </row>
    <row r="194" spans="1:9" hidden="1" x14ac:dyDescent="0.25">
      <c r="A194">
        <v>2024</v>
      </c>
      <c r="B194" s="28" t="s">
        <v>29</v>
      </c>
      <c r="C194" s="28" t="s">
        <v>40</v>
      </c>
      <c r="D194" s="28" t="s">
        <v>18</v>
      </c>
      <c r="E194" s="28" t="s">
        <v>12</v>
      </c>
      <c r="F194">
        <v>1</v>
      </c>
      <c r="G194">
        <v>3</v>
      </c>
      <c r="H194">
        <v>4</v>
      </c>
      <c r="I194" s="1">
        <v>0.25</v>
      </c>
    </row>
    <row r="195" spans="1:9" hidden="1" x14ac:dyDescent="0.25">
      <c r="A195">
        <v>2024</v>
      </c>
      <c r="B195" s="28" t="s">
        <v>9</v>
      </c>
      <c r="C195" s="28" t="s">
        <v>109</v>
      </c>
      <c r="D195" s="28" t="s">
        <v>18</v>
      </c>
      <c r="E195" s="28" t="s">
        <v>12</v>
      </c>
      <c r="F195">
        <v>1</v>
      </c>
      <c r="G195">
        <v>3</v>
      </c>
      <c r="H195">
        <v>4</v>
      </c>
      <c r="I195" s="1">
        <v>0.25</v>
      </c>
    </row>
    <row r="196" spans="1:9" hidden="1" x14ac:dyDescent="0.25">
      <c r="A196">
        <v>2024</v>
      </c>
      <c r="B196" s="28" t="s">
        <v>9</v>
      </c>
      <c r="C196" s="28" t="s">
        <v>109</v>
      </c>
      <c r="D196" s="28" t="s">
        <v>11</v>
      </c>
      <c r="E196" s="28" t="s">
        <v>12</v>
      </c>
      <c r="F196">
        <v>1</v>
      </c>
      <c r="G196">
        <v>3</v>
      </c>
      <c r="H196">
        <v>4</v>
      </c>
      <c r="I196" s="1">
        <v>0.25</v>
      </c>
    </row>
    <row r="197" spans="1:9" hidden="1" x14ac:dyDescent="0.25">
      <c r="A197">
        <v>2024</v>
      </c>
      <c r="B197" s="28" t="s">
        <v>9</v>
      </c>
      <c r="C197" s="28" t="s">
        <v>448</v>
      </c>
      <c r="D197" s="28" t="s">
        <v>18</v>
      </c>
      <c r="E197" s="28" t="s">
        <v>12</v>
      </c>
      <c r="F197">
        <v>3</v>
      </c>
      <c r="G197">
        <v>1</v>
      </c>
      <c r="H197">
        <v>4</v>
      </c>
      <c r="I197" s="1">
        <v>0.75</v>
      </c>
    </row>
    <row r="198" spans="1:9" hidden="1" x14ac:dyDescent="0.25">
      <c r="A198">
        <v>2024</v>
      </c>
      <c r="B198" s="28" t="s">
        <v>49</v>
      </c>
      <c r="C198" s="28" t="s">
        <v>112</v>
      </c>
      <c r="D198" s="28" t="s">
        <v>18</v>
      </c>
      <c r="E198" s="28" t="s">
        <v>12</v>
      </c>
      <c r="F198">
        <v>1</v>
      </c>
      <c r="G198">
        <v>3</v>
      </c>
      <c r="H198">
        <v>4</v>
      </c>
      <c r="I198" s="1">
        <v>0.25</v>
      </c>
    </row>
    <row r="199" spans="1:9" hidden="1" x14ac:dyDescent="0.25">
      <c r="A199">
        <v>2024</v>
      </c>
      <c r="B199" s="28" t="s">
        <v>49</v>
      </c>
      <c r="C199" s="28" t="s">
        <v>112</v>
      </c>
      <c r="D199" s="28" t="s">
        <v>18</v>
      </c>
      <c r="E199" s="28" t="s">
        <v>24</v>
      </c>
      <c r="F199">
        <v>0</v>
      </c>
      <c r="G199">
        <v>4</v>
      </c>
      <c r="H199">
        <v>4</v>
      </c>
      <c r="I199" s="1">
        <v>0</v>
      </c>
    </row>
    <row r="200" spans="1:9" hidden="1" x14ac:dyDescent="0.25">
      <c r="A200">
        <v>2024</v>
      </c>
      <c r="B200" s="28" t="s">
        <v>49</v>
      </c>
      <c r="C200" s="28" t="s">
        <v>455</v>
      </c>
      <c r="D200" s="28" t="s">
        <v>18</v>
      </c>
      <c r="E200" s="28" t="s">
        <v>12</v>
      </c>
      <c r="F200">
        <v>1</v>
      </c>
      <c r="G200">
        <v>3</v>
      </c>
      <c r="H200">
        <v>4</v>
      </c>
      <c r="I200" s="1">
        <v>0.25</v>
      </c>
    </row>
    <row r="201" spans="1:9" hidden="1" x14ac:dyDescent="0.25">
      <c r="A201">
        <v>2024</v>
      </c>
      <c r="B201" s="28" t="s">
        <v>49</v>
      </c>
      <c r="C201" s="28" t="s">
        <v>455</v>
      </c>
      <c r="D201" s="28" t="s">
        <v>11</v>
      </c>
      <c r="E201" s="28" t="s">
        <v>12</v>
      </c>
      <c r="F201">
        <v>1</v>
      </c>
      <c r="G201">
        <v>3</v>
      </c>
      <c r="H201">
        <v>4</v>
      </c>
      <c r="I201" s="1">
        <v>0.25</v>
      </c>
    </row>
    <row r="202" spans="1:9" hidden="1" x14ac:dyDescent="0.25">
      <c r="A202">
        <v>2024</v>
      </c>
      <c r="B202" s="28" t="s">
        <v>120</v>
      </c>
      <c r="C202" s="28" t="s">
        <v>164</v>
      </c>
      <c r="D202" s="28" t="s">
        <v>11</v>
      </c>
      <c r="E202" s="28" t="s">
        <v>12</v>
      </c>
      <c r="F202">
        <v>1</v>
      </c>
      <c r="G202">
        <v>3</v>
      </c>
      <c r="H202">
        <v>4</v>
      </c>
      <c r="I202" s="1">
        <v>0.25</v>
      </c>
    </row>
    <row r="203" spans="1:9" hidden="1" x14ac:dyDescent="0.25">
      <c r="A203">
        <v>2024</v>
      </c>
      <c r="B203" s="28" t="s">
        <v>44</v>
      </c>
      <c r="C203" s="28" t="s">
        <v>166</v>
      </c>
      <c r="D203" s="28" t="s">
        <v>11</v>
      </c>
      <c r="E203" s="28" t="s">
        <v>12</v>
      </c>
      <c r="F203">
        <v>2</v>
      </c>
      <c r="G203">
        <v>2</v>
      </c>
      <c r="H203">
        <v>4</v>
      </c>
      <c r="I203" s="1">
        <v>0.5</v>
      </c>
    </row>
    <row r="204" spans="1:9" hidden="1" x14ac:dyDescent="0.25">
      <c r="A204">
        <v>2024</v>
      </c>
      <c r="B204" s="28" t="s">
        <v>42</v>
      </c>
      <c r="C204" s="28" t="s">
        <v>157</v>
      </c>
      <c r="D204" s="28" t="s">
        <v>18</v>
      </c>
      <c r="E204" s="28" t="s">
        <v>12</v>
      </c>
      <c r="F204">
        <v>1</v>
      </c>
      <c r="G204">
        <v>3</v>
      </c>
      <c r="H204">
        <v>4</v>
      </c>
      <c r="I204" s="1">
        <v>0.25</v>
      </c>
    </row>
    <row r="205" spans="1:9" hidden="1" x14ac:dyDescent="0.25">
      <c r="A205">
        <v>2024</v>
      </c>
      <c r="B205" s="28" t="s">
        <v>124</v>
      </c>
      <c r="C205" s="28" t="s">
        <v>155</v>
      </c>
      <c r="D205" s="28" t="s">
        <v>18</v>
      </c>
      <c r="E205" s="28" t="s">
        <v>24</v>
      </c>
      <c r="F205">
        <v>2</v>
      </c>
      <c r="G205">
        <v>1</v>
      </c>
      <c r="H205">
        <v>3</v>
      </c>
      <c r="I205" s="1">
        <v>0.67</v>
      </c>
    </row>
    <row r="206" spans="1:9" hidden="1" x14ac:dyDescent="0.25">
      <c r="A206">
        <v>2024</v>
      </c>
      <c r="B206" s="28" t="s">
        <v>42</v>
      </c>
      <c r="C206" s="28" t="s">
        <v>156</v>
      </c>
      <c r="D206" s="28" t="s">
        <v>18</v>
      </c>
      <c r="E206" s="28" t="s">
        <v>12</v>
      </c>
      <c r="F206">
        <v>1</v>
      </c>
      <c r="G206">
        <v>2</v>
      </c>
      <c r="H206">
        <v>3</v>
      </c>
      <c r="I206" s="1">
        <v>0.33</v>
      </c>
    </row>
    <row r="207" spans="1:9" hidden="1" x14ac:dyDescent="0.25">
      <c r="A207">
        <v>2024</v>
      </c>
      <c r="B207" s="28" t="s">
        <v>42</v>
      </c>
      <c r="C207" s="28" t="s">
        <v>43</v>
      </c>
      <c r="D207" s="28" t="s">
        <v>18</v>
      </c>
      <c r="E207" s="28" t="s">
        <v>12</v>
      </c>
      <c r="F207">
        <v>2</v>
      </c>
      <c r="G207">
        <v>1</v>
      </c>
      <c r="H207">
        <v>3</v>
      </c>
      <c r="I207" s="1">
        <v>0.67</v>
      </c>
    </row>
    <row r="208" spans="1:9" hidden="1" x14ac:dyDescent="0.25">
      <c r="A208">
        <v>2024</v>
      </c>
      <c r="B208" s="28" t="s">
        <v>42</v>
      </c>
      <c r="C208" s="28" t="s">
        <v>480</v>
      </c>
      <c r="D208" s="28" t="s">
        <v>18</v>
      </c>
      <c r="E208" s="28" t="s">
        <v>12</v>
      </c>
      <c r="F208">
        <v>2</v>
      </c>
      <c r="G208">
        <v>1</v>
      </c>
      <c r="H208">
        <v>3</v>
      </c>
      <c r="I208" s="1">
        <v>0.67</v>
      </c>
    </row>
    <row r="209" spans="1:9" hidden="1" x14ac:dyDescent="0.25">
      <c r="A209">
        <v>2024</v>
      </c>
      <c r="B209" s="28" t="s">
        <v>42</v>
      </c>
      <c r="C209" s="28" t="s">
        <v>161</v>
      </c>
      <c r="D209" s="28" t="s">
        <v>11</v>
      </c>
      <c r="E209" s="28" t="s">
        <v>12</v>
      </c>
      <c r="F209">
        <v>1</v>
      </c>
      <c r="G209">
        <v>2</v>
      </c>
      <c r="H209">
        <v>3</v>
      </c>
      <c r="I209" s="1">
        <v>0.33</v>
      </c>
    </row>
    <row r="210" spans="1:9" hidden="1" x14ac:dyDescent="0.25">
      <c r="A210">
        <v>2024</v>
      </c>
      <c r="B210" s="28" t="s">
        <v>44</v>
      </c>
      <c r="C210" s="28" t="s">
        <v>167</v>
      </c>
      <c r="D210" s="28" t="s">
        <v>18</v>
      </c>
      <c r="E210" s="28" t="s">
        <v>19</v>
      </c>
      <c r="F210">
        <v>1</v>
      </c>
      <c r="G210">
        <v>2</v>
      </c>
      <c r="H210">
        <v>3</v>
      </c>
      <c r="I210" s="1">
        <v>0.33</v>
      </c>
    </row>
    <row r="211" spans="1:9" hidden="1" x14ac:dyDescent="0.25">
      <c r="A211">
        <v>2024</v>
      </c>
      <c r="B211" s="28" t="s">
        <v>120</v>
      </c>
      <c r="C211" s="28" t="s">
        <v>475</v>
      </c>
      <c r="D211" s="28" t="s">
        <v>11</v>
      </c>
      <c r="E211" s="28" t="s">
        <v>12</v>
      </c>
      <c r="F211">
        <v>3</v>
      </c>
      <c r="G211">
        <v>0</v>
      </c>
      <c r="H211">
        <v>3</v>
      </c>
      <c r="I211" s="1">
        <v>1</v>
      </c>
    </row>
    <row r="212" spans="1:9" hidden="1" x14ac:dyDescent="0.25">
      <c r="A212">
        <v>2024</v>
      </c>
      <c r="B212" s="28" t="s">
        <v>120</v>
      </c>
      <c r="C212" s="28" t="s">
        <v>164</v>
      </c>
      <c r="D212" s="28" t="s">
        <v>18</v>
      </c>
      <c r="E212" s="28" t="s">
        <v>12</v>
      </c>
      <c r="F212">
        <v>2</v>
      </c>
      <c r="G212">
        <v>1</v>
      </c>
      <c r="H212">
        <v>3</v>
      </c>
      <c r="I212" s="1">
        <v>0.67</v>
      </c>
    </row>
    <row r="213" spans="1:9" hidden="1" x14ac:dyDescent="0.25">
      <c r="A213">
        <v>2024</v>
      </c>
      <c r="B213" s="28" t="s">
        <v>44</v>
      </c>
      <c r="C213" s="28" t="s">
        <v>119</v>
      </c>
      <c r="D213" s="28" t="s">
        <v>18</v>
      </c>
      <c r="E213" s="28" t="s">
        <v>24</v>
      </c>
      <c r="F213">
        <v>1</v>
      </c>
      <c r="G213">
        <v>2</v>
      </c>
      <c r="H213">
        <v>3</v>
      </c>
      <c r="I213" s="1">
        <v>0.33</v>
      </c>
    </row>
    <row r="214" spans="1:9" hidden="1" x14ac:dyDescent="0.25">
      <c r="A214">
        <v>2024</v>
      </c>
      <c r="B214" s="28" t="s">
        <v>44</v>
      </c>
      <c r="C214" s="28" t="s">
        <v>168</v>
      </c>
      <c r="D214" s="28" t="s">
        <v>11</v>
      </c>
      <c r="E214" s="28" t="s">
        <v>12</v>
      </c>
      <c r="F214">
        <v>1</v>
      </c>
      <c r="G214">
        <v>2</v>
      </c>
      <c r="H214">
        <v>3</v>
      </c>
      <c r="I214" s="1">
        <v>0.33</v>
      </c>
    </row>
    <row r="215" spans="1:9" hidden="1" x14ac:dyDescent="0.25">
      <c r="A215">
        <v>2024</v>
      </c>
      <c r="B215" s="28" t="s">
        <v>49</v>
      </c>
      <c r="C215" s="28" t="s">
        <v>180</v>
      </c>
      <c r="D215" s="28" t="s">
        <v>11</v>
      </c>
      <c r="E215" s="28" t="s">
        <v>12</v>
      </c>
      <c r="F215">
        <v>1</v>
      </c>
      <c r="G215">
        <v>2</v>
      </c>
      <c r="H215">
        <v>3</v>
      </c>
      <c r="I215" s="1">
        <v>0.33</v>
      </c>
    </row>
    <row r="216" spans="1:9" hidden="1" x14ac:dyDescent="0.25">
      <c r="A216">
        <v>2024</v>
      </c>
      <c r="B216" s="28" t="s">
        <v>49</v>
      </c>
      <c r="C216" s="28" t="s">
        <v>177</v>
      </c>
      <c r="D216" s="28" t="s">
        <v>18</v>
      </c>
      <c r="E216" s="28" t="s">
        <v>24</v>
      </c>
      <c r="F216">
        <v>2</v>
      </c>
      <c r="G216">
        <v>1</v>
      </c>
      <c r="H216">
        <v>3</v>
      </c>
      <c r="I216" s="1">
        <v>0.67</v>
      </c>
    </row>
    <row r="217" spans="1:9" hidden="1" x14ac:dyDescent="0.25">
      <c r="A217">
        <v>2024</v>
      </c>
      <c r="B217" s="28" t="s">
        <v>49</v>
      </c>
      <c r="C217" s="28" t="s">
        <v>473</v>
      </c>
      <c r="D217" s="28" t="s">
        <v>18</v>
      </c>
      <c r="E217" s="28" t="s">
        <v>24</v>
      </c>
      <c r="F217">
        <v>2</v>
      </c>
      <c r="G217">
        <v>1</v>
      </c>
      <c r="H217">
        <v>3</v>
      </c>
      <c r="I217" s="1">
        <v>0.67</v>
      </c>
    </row>
    <row r="218" spans="1:9" hidden="1" x14ac:dyDescent="0.25">
      <c r="A218">
        <v>2024</v>
      </c>
      <c r="B218" s="28" t="s">
        <v>44</v>
      </c>
      <c r="C218" s="28" t="s">
        <v>446</v>
      </c>
      <c r="D218" s="28" t="s">
        <v>18</v>
      </c>
      <c r="E218" s="28" t="s">
        <v>115</v>
      </c>
      <c r="F218">
        <v>3</v>
      </c>
      <c r="G218">
        <v>0</v>
      </c>
      <c r="H218">
        <v>3</v>
      </c>
      <c r="I218" s="1">
        <v>1</v>
      </c>
    </row>
    <row r="219" spans="1:9" hidden="1" x14ac:dyDescent="0.25">
      <c r="A219">
        <v>2024</v>
      </c>
      <c r="B219" s="28" t="s">
        <v>29</v>
      </c>
      <c r="C219" s="28" t="s">
        <v>40</v>
      </c>
      <c r="D219" s="28" t="s">
        <v>18</v>
      </c>
      <c r="E219" s="28" t="s">
        <v>24</v>
      </c>
      <c r="F219">
        <v>2</v>
      </c>
      <c r="G219">
        <v>1</v>
      </c>
      <c r="H219">
        <v>3</v>
      </c>
      <c r="I219" s="1">
        <v>0.67</v>
      </c>
    </row>
    <row r="220" spans="1:9" hidden="1" x14ac:dyDescent="0.25">
      <c r="A220">
        <v>2024</v>
      </c>
      <c r="B220" s="28" t="s">
        <v>120</v>
      </c>
      <c r="C220" s="28" t="s">
        <v>163</v>
      </c>
      <c r="D220" s="28" t="s">
        <v>18</v>
      </c>
      <c r="E220" s="28" t="s">
        <v>12</v>
      </c>
      <c r="F220">
        <v>1</v>
      </c>
      <c r="G220">
        <v>2</v>
      </c>
      <c r="H220">
        <v>3</v>
      </c>
      <c r="I220" s="1">
        <v>0.33</v>
      </c>
    </row>
    <row r="221" spans="1:9" hidden="1" x14ac:dyDescent="0.25">
      <c r="A221">
        <v>2024</v>
      </c>
      <c r="B221" s="28" t="s">
        <v>120</v>
      </c>
      <c r="C221" s="28" t="s">
        <v>121</v>
      </c>
      <c r="D221" s="28" t="s">
        <v>11</v>
      </c>
      <c r="E221" s="28" t="s">
        <v>12</v>
      </c>
      <c r="F221">
        <v>1</v>
      </c>
      <c r="G221">
        <v>2</v>
      </c>
      <c r="H221">
        <v>3</v>
      </c>
      <c r="I221" s="1">
        <v>0.33</v>
      </c>
    </row>
    <row r="222" spans="1:9" hidden="1" x14ac:dyDescent="0.25">
      <c r="A222">
        <v>2024</v>
      </c>
      <c r="B222" s="28" t="s">
        <v>120</v>
      </c>
      <c r="C222" s="28" t="s">
        <v>165</v>
      </c>
      <c r="D222" s="28" t="s">
        <v>11</v>
      </c>
      <c r="E222" s="28" t="s">
        <v>12</v>
      </c>
      <c r="F222">
        <v>2</v>
      </c>
      <c r="G222">
        <v>1</v>
      </c>
      <c r="H222">
        <v>3</v>
      </c>
      <c r="I222" s="1">
        <v>0.67</v>
      </c>
    </row>
    <row r="223" spans="1:9" hidden="1" x14ac:dyDescent="0.25">
      <c r="A223">
        <v>2024</v>
      </c>
      <c r="B223" s="28" t="s">
        <v>120</v>
      </c>
      <c r="C223" s="28" t="s">
        <v>381</v>
      </c>
      <c r="D223" s="28" t="s">
        <v>11</v>
      </c>
      <c r="E223" s="28" t="s">
        <v>12</v>
      </c>
      <c r="F223">
        <v>1</v>
      </c>
      <c r="G223">
        <v>2</v>
      </c>
      <c r="H223">
        <v>3</v>
      </c>
      <c r="I223" s="1">
        <v>0.33</v>
      </c>
    </row>
    <row r="224" spans="1:9" hidden="1" x14ac:dyDescent="0.25">
      <c r="A224">
        <v>2024</v>
      </c>
      <c r="B224" s="28" t="s">
        <v>31</v>
      </c>
      <c r="C224" s="28" t="s">
        <v>147</v>
      </c>
      <c r="D224" s="28" t="s">
        <v>11</v>
      </c>
      <c r="E224" s="28" t="s">
        <v>12</v>
      </c>
      <c r="F224">
        <v>1</v>
      </c>
      <c r="G224">
        <v>2</v>
      </c>
      <c r="H224">
        <v>3</v>
      </c>
      <c r="I224" s="1">
        <v>0.33</v>
      </c>
    </row>
    <row r="225" spans="1:9" hidden="1" x14ac:dyDescent="0.25">
      <c r="A225">
        <v>2024</v>
      </c>
      <c r="B225" s="28" t="s">
        <v>134</v>
      </c>
      <c r="C225" s="28" t="s">
        <v>151</v>
      </c>
      <c r="D225" s="28" t="s">
        <v>18</v>
      </c>
      <c r="E225" s="28" t="s">
        <v>24</v>
      </c>
      <c r="F225">
        <v>1</v>
      </c>
      <c r="G225">
        <v>2</v>
      </c>
      <c r="H225">
        <v>3</v>
      </c>
      <c r="I225" s="1">
        <v>0.33</v>
      </c>
    </row>
    <row r="226" spans="1:9" hidden="1" x14ac:dyDescent="0.25">
      <c r="A226">
        <v>2024</v>
      </c>
      <c r="B226" s="28" t="s">
        <v>134</v>
      </c>
      <c r="C226" s="28" t="s">
        <v>151</v>
      </c>
      <c r="D226" s="28" t="s">
        <v>11</v>
      </c>
      <c r="E226" s="28" t="s">
        <v>12</v>
      </c>
      <c r="F226">
        <v>1</v>
      </c>
      <c r="G226">
        <v>2</v>
      </c>
      <c r="H226">
        <v>3</v>
      </c>
      <c r="I226" s="1">
        <v>0.33</v>
      </c>
    </row>
    <row r="227" spans="1:9" hidden="1" x14ac:dyDescent="0.25">
      <c r="A227">
        <v>2024</v>
      </c>
      <c r="B227" s="28" t="s">
        <v>134</v>
      </c>
      <c r="C227" s="28" t="s">
        <v>150</v>
      </c>
      <c r="D227" s="28" t="s">
        <v>11</v>
      </c>
      <c r="E227" s="28" t="s">
        <v>12</v>
      </c>
      <c r="F227">
        <v>2</v>
      </c>
      <c r="G227">
        <v>1</v>
      </c>
      <c r="H227">
        <v>3</v>
      </c>
      <c r="I227" s="1">
        <v>0.67</v>
      </c>
    </row>
    <row r="228" spans="1:9" hidden="1" x14ac:dyDescent="0.25">
      <c r="A228">
        <v>2024</v>
      </c>
      <c r="B228" s="28" t="s">
        <v>134</v>
      </c>
      <c r="C228" s="28" t="s">
        <v>135</v>
      </c>
      <c r="D228" s="28" t="s">
        <v>18</v>
      </c>
      <c r="E228" s="28" t="s">
        <v>24</v>
      </c>
      <c r="F228">
        <v>2</v>
      </c>
      <c r="G228">
        <v>1</v>
      </c>
      <c r="H228">
        <v>3</v>
      </c>
      <c r="I228" s="1">
        <v>0.67</v>
      </c>
    </row>
    <row r="229" spans="1:9" hidden="1" x14ac:dyDescent="0.25">
      <c r="A229">
        <v>2024</v>
      </c>
      <c r="B229" s="28" t="s">
        <v>134</v>
      </c>
      <c r="C229" s="28" t="s">
        <v>492</v>
      </c>
      <c r="D229" s="28" t="s">
        <v>11</v>
      </c>
      <c r="E229" s="28" t="s">
        <v>12</v>
      </c>
      <c r="F229">
        <v>3</v>
      </c>
      <c r="G229">
        <v>0</v>
      </c>
      <c r="H229">
        <v>3</v>
      </c>
      <c r="I229" s="1">
        <v>1</v>
      </c>
    </row>
    <row r="230" spans="1:9" hidden="1" x14ac:dyDescent="0.25">
      <c r="A230">
        <v>2024</v>
      </c>
      <c r="B230" s="28" t="s">
        <v>29</v>
      </c>
      <c r="C230" s="28" t="s">
        <v>129</v>
      </c>
      <c r="D230" s="28" t="s">
        <v>18</v>
      </c>
      <c r="E230" s="28" t="s">
        <v>24</v>
      </c>
      <c r="F230">
        <v>1</v>
      </c>
      <c r="G230">
        <v>2</v>
      </c>
      <c r="H230">
        <v>3</v>
      </c>
      <c r="I230" s="1">
        <v>0.33</v>
      </c>
    </row>
    <row r="231" spans="1:9" hidden="1" x14ac:dyDescent="0.25">
      <c r="A231">
        <v>2024</v>
      </c>
      <c r="B231" s="28" t="s">
        <v>9</v>
      </c>
      <c r="C231" s="28" t="s">
        <v>448</v>
      </c>
      <c r="D231" s="28" t="s">
        <v>11</v>
      </c>
      <c r="E231" s="28" t="s">
        <v>12</v>
      </c>
      <c r="F231">
        <v>1</v>
      </c>
      <c r="G231">
        <v>2</v>
      </c>
      <c r="H231">
        <v>3</v>
      </c>
      <c r="I231" s="1">
        <v>0.33</v>
      </c>
    </row>
    <row r="232" spans="1:9" hidden="1" x14ac:dyDescent="0.25">
      <c r="A232">
        <v>2024</v>
      </c>
      <c r="B232" s="28" t="s">
        <v>31</v>
      </c>
      <c r="C232" s="28" t="s">
        <v>146</v>
      </c>
      <c r="D232" s="28" t="s">
        <v>18</v>
      </c>
      <c r="E232" s="28" t="s">
        <v>12</v>
      </c>
      <c r="F232">
        <v>2</v>
      </c>
      <c r="G232">
        <v>1</v>
      </c>
      <c r="H232">
        <v>3</v>
      </c>
      <c r="I232" s="1">
        <v>0.67</v>
      </c>
    </row>
    <row r="233" spans="1:9" hidden="1" x14ac:dyDescent="0.25">
      <c r="A233">
        <v>2024</v>
      </c>
      <c r="B233" s="28" t="s">
        <v>9</v>
      </c>
      <c r="C233" s="28" t="s">
        <v>437</v>
      </c>
      <c r="D233" s="28" t="s">
        <v>18</v>
      </c>
      <c r="E233" s="28" t="s">
        <v>12</v>
      </c>
      <c r="F233">
        <v>2</v>
      </c>
      <c r="G233">
        <v>1</v>
      </c>
      <c r="H233">
        <v>3</v>
      </c>
      <c r="I233" s="1">
        <v>0.67</v>
      </c>
    </row>
    <row r="234" spans="1:9" hidden="1" x14ac:dyDescent="0.25">
      <c r="A234">
        <v>2024</v>
      </c>
      <c r="B234" s="28" t="s">
        <v>35</v>
      </c>
      <c r="C234" s="28" t="s">
        <v>127</v>
      </c>
      <c r="D234" s="28" t="s">
        <v>18</v>
      </c>
      <c r="E234" s="28" t="s">
        <v>12</v>
      </c>
      <c r="F234">
        <v>1</v>
      </c>
      <c r="G234">
        <v>2</v>
      </c>
      <c r="H234">
        <v>3</v>
      </c>
      <c r="I234" s="1">
        <v>0.33</v>
      </c>
    </row>
    <row r="235" spans="1:9" hidden="1" x14ac:dyDescent="0.25">
      <c r="A235">
        <v>2024</v>
      </c>
      <c r="B235" s="28" t="s">
        <v>35</v>
      </c>
      <c r="C235" s="28" t="s">
        <v>127</v>
      </c>
      <c r="D235" s="28" t="s">
        <v>18</v>
      </c>
      <c r="E235" s="28" t="s">
        <v>24</v>
      </c>
      <c r="F235">
        <v>1</v>
      </c>
      <c r="G235">
        <v>2</v>
      </c>
      <c r="H235">
        <v>3</v>
      </c>
      <c r="I235" s="1">
        <v>0.33</v>
      </c>
    </row>
    <row r="236" spans="1:9" hidden="1" x14ac:dyDescent="0.25">
      <c r="A236">
        <v>2024</v>
      </c>
      <c r="B236" s="28" t="s">
        <v>35</v>
      </c>
      <c r="C236" s="28" t="s">
        <v>127</v>
      </c>
      <c r="D236" s="28" t="s">
        <v>11</v>
      </c>
      <c r="E236" s="28" t="s">
        <v>12</v>
      </c>
      <c r="F236">
        <v>1</v>
      </c>
      <c r="G236">
        <v>2</v>
      </c>
      <c r="H236">
        <v>3</v>
      </c>
      <c r="I236" s="1">
        <v>0.33</v>
      </c>
    </row>
    <row r="237" spans="1:9" hidden="1" x14ac:dyDescent="0.25">
      <c r="A237">
        <v>2024</v>
      </c>
      <c r="B237" s="28" t="s">
        <v>124</v>
      </c>
      <c r="C237" s="28" t="s">
        <v>379</v>
      </c>
      <c r="D237" s="28" t="s">
        <v>18</v>
      </c>
      <c r="E237" s="28" t="s">
        <v>12</v>
      </c>
      <c r="F237">
        <v>1</v>
      </c>
      <c r="G237">
        <v>2</v>
      </c>
      <c r="H237">
        <v>3</v>
      </c>
      <c r="I237" s="1">
        <v>0.33</v>
      </c>
    </row>
    <row r="238" spans="1:9" hidden="1" x14ac:dyDescent="0.25">
      <c r="A238">
        <v>2024</v>
      </c>
      <c r="B238" s="28" t="s">
        <v>33</v>
      </c>
      <c r="C238" s="28" t="s">
        <v>141</v>
      </c>
      <c r="D238" s="28" t="s">
        <v>18</v>
      </c>
      <c r="E238" s="28" t="s">
        <v>237</v>
      </c>
      <c r="F238">
        <v>0</v>
      </c>
      <c r="G238">
        <v>3</v>
      </c>
      <c r="H238">
        <v>3</v>
      </c>
      <c r="I238" s="1">
        <v>0</v>
      </c>
    </row>
    <row r="239" spans="1:9" hidden="1" x14ac:dyDescent="0.25">
      <c r="A239">
        <v>2024</v>
      </c>
      <c r="B239" s="28" t="s">
        <v>33</v>
      </c>
      <c r="C239" s="28" t="s">
        <v>131</v>
      </c>
      <c r="D239" s="28" t="s">
        <v>18</v>
      </c>
      <c r="E239" s="28" t="s">
        <v>12</v>
      </c>
      <c r="F239">
        <v>2</v>
      </c>
      <c r="G239">
        <v>1</v>
      </c>
      <c r="H239">
        <v>3</v>
      </c>
      <c r="I239" s="1">
        <v>0.67</v>
      </c>
    </row>
    <row r="240" spans="1:9" hidden="1" x14ac:dyDescent="0.25">
      <c r="A240">
        <v>2024</v>
      </c>
      <c r="B240" s="28" t="s">
        <v>33</v>
      </c>
      <c r="C240" s="28" t="s">
        <v>141</v>
      </c>
      <c r="D240" s="28" t="s">
        <v>83</v>
      </c>
      <c r="E240" s="28" t="s">
        <v>84</v>
      </c>
      <c r="F240">
        <v>2</v>
      </c>
      <c r="G240">
        <v>1</v>
      </c>
      <c r="H240">
        <v>3</v>
      </c>
      <c r="I240" s="1">
        <v>0.67</v>
      </c>
    </row>
    <row r="241" spans="1:9" hidden="1" x14ac:dyDescent="0.25">
      <c r="A241">
        <v>2024</v>
      </c>
      <c r="B241" s="28" t="s">
        <v>33</v>
      </c>
      <c r="C241" s="28" t="s">
        <v>34</v>
      </c>
      <c r="D241" s="28" t="s">
        <v>83</v>
      </c>
      <c r="E241" s="28" t="s">
        <v>84</v>
      </c>
      <c r="F241">
        <v>2</v>
      </c>
      <c r="G241">
        <v>1</v>
      </c>
      <c r="H241">
        <v>3</v>
      </c>
      <c r="I241" s="1">
        <v>0.67</v>
      </c>
    </row>
    <row r="242" spans="1:9" hidden="1" x14ac:dyDescent="0.25">
      <c r="A242">
        <v>2024</v>
      </c>
      <c r="B242" s="28" t="s">
        <v>33</v>
      </c>
      <c r="C242" s="28" t="s">
        <v>34</v>
      </c>
      <c r="D242" s="28" t="s">
        <v>18</v>
      </c>
      <c r="E242" s="28" t="s">
        <v>237</v>
      </c>
      <c r="F242">
        <v>0</v>
      </c>
      <c r="G242">
        <v>3</v>
      </c>
      <c r="H242">
        <v>3</v>
      </c>
      <c r="I242" s="1">
        <v>0</v>
      </c>
    </row>
    <row r="243" spans="1:9" hidden="1" x14ac:dyDescent="0.25">
      <c r="A243">
        <v>2024</v>
      </c>
      <c r="B243" s="28" t="s">
        <v>66</v>
      </c>
      <c r="C243" s="28" t="s">
        <v>77</v>
      </c>
      <c r="D243" s="28" t="s">
        <v>18</v>
      </c>
      <c r="E243" s="28" t="s">
        <v>24</v>
      </c>
      <c r="F243">
        <v>2</v>
      </c>
      <c r="G243">
        <v>1</v>
      </c>
      <c r="H243">
        <v>3</v>
      </c>
      <c r="I243" s="1">
        <v>0.67</v>
      </c>
    </row>
    <row r="244" spans="1:9" hidden="1" x14ac:dyDescent="0.25">
      <c r="A244">
        <v>2024</v>
      </c>
      <c r="B244" s="28" t="s">
        <v>66</v>
      </c>
      <c r="C244" s="28" t="s">
        <v>69</v>
      </c>
      <c r="D244" s="28" t="s">
        <v>11</v>
      </c>
      <c r="E244" s="28" t="s">
        <v>12</v>
      </c>
      <c r="F244">
        <v>0</v>
      </c>
      <c r="G244">
        <v>3</v>
      </c>
      <c r="H244">
        <v>3</v>
      </c>
      <c r="I244" s="1">
        <v>0</v>
      </c>
    </row>
    <row r="245" spans="1:9" hidden="1" x14ac:dyDescent="0.25">
      <c r="A245">
        <v>2024</v>
      </c>
      <c r="B245" s="28" t="s">
        <v>66</v>
      </c>
      <c r="C245" s="28" t="s">
        <v>225</v>
      </c>
      <c r="D245" s="28" t="s">
        <v>18</v>
      </c>
      <c r="E245" s="28" t="s">
        <v>115</v>
      </c>
      <c r="F245">
        <v>2</v>
      </c>
      <c r="G245">
        <v>1</v>
      </c>
      <c r="H245">
        <v>3</v>
      </c>
      <c r="I245" s="1">
        <v>0.67</v>
      </c>
    </row>
    <row r="246" spans="1:9" hidden="1" x14ac:dyDescent="0.25">
      <c r="A246">
        <v>2024</v>
      </c>
      <c r="B246" s="28" t="s">
        <v>59</v>
      </c>
      <c r="C246" s="28" t="s">
        <v>61</v>
      </c>
      <c r="D246" s="28" t="s">
        <v>18</v>
      </c>
      <c r="E246" s="28" t="s">
        <v>12</v>
      </c>
      <c r="F246">
        <v>1</v>
      </c>
      <c r="G246">
        <v>2</v>
      </c>
      <c r="H246">
        <v>3</v>
      </c>
      <c r="I246" s="1">
        <v>0.33</v>
      </c>
    </row>
    <row r="247" spans="1:9" hidden="1" x14ac:dyDescent="0.25">
      <c r="A247">
        <v>2024</v>
      </c>
      <c r="B247" s="28" t="s">
        <v>66</v>
      </c>
      <c r="C247" s="28" t="s">
        <v>224</v>
      </c>
      <c r="D247" s="28" t="s">
        <v>18</v>
      </c>
      <c r="E247" s="28" t="s">
        <v>24</v>
      </c>
      <c r="F247">
        <v>3</v>
      </c>
      <c r="G247">
        <v>0</v>
      </c>
      <c r="H247">
        <v>3</v>
      </c>
      <c r="I247" s="1">
        <v>1</v>
      </c>
    </row>
    <row r="248" spans="1:9" hidden="1" x14ac:dyDescent="0.25">
      <c r="A248">
        <v>2024</v>
      </c>
      <c r="B248" s="28" t="s">
        <v>66</v>
      </c>
      <c r="C248" s="28" t="s">
        <v>67</v>
      </c>
      <c r="D248" s="28" t="s">
        <v>18</v>
      </c>
      <c r="E248" s="28" t="s">
        <v>12</v>
      </c>
      <c r="F248">
        <v>2</v>
      </c>
      <c r="G248">
        <v>1</v>
      </c>
      <c r="H248">
        <v>3</v>
      </c>
      <c r="I248" s="1">
        <v>0.67</v>
      </c>
    </row>
    <row r="249" spans="1:9" hidden="1" x14ac:dyDescent="0.25">
      <c r="A249">
        <v>2024</v>
      </c>
      <c r="B249" s="28" t="s">
        <v>15</v>
      </c>
      <c r="C249" s="28" t="s">
        <v>75</v>
      </c>
      <c r="D249" s="28" t="s">
        <v>18</v>
      </c>
      <c r="E249" s="28" t="s">
        <v>24</v>
      </c>
      <c r="F249">
        <v>1</v>
      </c>
      <c r="G249">
        <v>2</v>
      </c>
      <c r="H249">
        <v>3</v>
      </c>
      <c r="I249" s="1">
        <v>0.33</v>
      </c>
    </row>
    <row r="250" spans="1:9" hidden="1" x14ac:dyDescent="0.25">
      <c r="A250">
        <v>2024</v>
      </c>
      <c r="B250" s="28" t="s">
        <v>15</v>
      </c>
      <c r="C250" s="28" t="s">
        <v>503</v>
      </c>
      <c r="D250" s="28" t="s">
        <v>18</v>
      </c>
      <c r="E250" s="28" t="s">
        <v>24</v>
      </c>
      <c r="F250">
        <v>2</v>
      </c>
      <c r="G250">
        <v>1</v>
      </c>
      <c r="H250">
        <v>3</v>
      </c>
      <c r="I250" s="1">
        <v>0.67</v>
      </c>
    </row>
    <row r="251" spans="1:9" hidden="1" x14ac:dyDescent="0.25">
      <c r="A251">
        <v>2024</v>
      </c>
      <c r="B251" s="28" t="s">
        <v>15</v>
      </c>
      <c r="C251" s="28" t="s">
        <v>503</v>
      </c>
      <c r="D251" s="28" t="s">
        <v>11</v>
      </c>
      <c r="E251" s="28" t="s">
        <v>12</v>
      </c>
      <c r="F251">
        <v>1</v>
      </c>
      <c r="G251">
        <v>2</v>
      </c>
      <c r="H251">
        <v>3</v>
      </c>
      <c r="I251" s="1">
        <v>0.33</v>
      </c>
    </row>
    <row r="252" spans="1:9" hidden="1" x14ac:dyDescent="0.25">
      <c r="A252">
        <v>2024</v>
      </c>
      <c r="B252" s="28" t="s">
        <v>70</v>
      </c>
      <c r="C252" s="28" t="s">
        <v>379</v>
      </c>
      <c r="D252" s="28" t="s">
        <v>18</v>
      </c>
      <c r="E252" s="28" t="s">
        <v>24</v>
      </c>
      <c r="F252">
        <v>0</v>
      </c>
      <c r="G252">
        <v>3</v>
      </c>
      <c r="H252">
        <v>3</v>
      </c>
      <c r="I252" s="1">
        <v>0</v>
      </c>
    </row>
    <row r="253" spans="1:9" hidden="1" x14ac:dyDescent="0.25">
      <c r="A253">
        <v>2024</v>
      </c>
      <c r="B253" s="28" t="s">
        <v>51</v>
      </c>
      <c r="C253" s="28" t="s">
        <v>52</v>
      </c>
      <c r="D253" s="28" t="s">
        <v>18</v>
      </c>
      <c r="E253" s="28" t="s">
        <v>12</v>
      </c>
      <c r="F253">
        <v>2</v>
      </c>
      <c r="G253">
        <v>1</v>
      </c>
      <c r="H253">
        <v>3</v>
      </c>
      <c r="I253" s="1">
        <v>0.67</v>
      </c>
    </row>
    <row r="254" spans="1:9" hidden="1" x14ac:dyDescent="0.25">
      <c r="A254">
        <v>2024</v>
      </c>
      <c r="B254" s="28" t="s">
        <v>51</v>
      </c>
      <c r="C254" s="28" t="s">
        <v>229</v>
      </c>
      <c r="D254" s="28" t="s">
        <v>18</v>
      </c>
      <c r="E254" s="28" t="s">
        <v>115</v>
      </c>
      <c r="F254">
        <v>3</v>
      </c>
      <c r="G254">
        <v>0</v>
      </c>
      <c r="H254">
        <v>3</v>
      </c>
      <c r="I254" s="1">
        <v>1</v>
      </c>
    </row>
    <row r="255" spans="1:9" hidden="1" x14ac:dyDescent="0.25">
      <c r="A255">
        <v>2024</v>
      </c>
      <c r="B255" s="28" t="s">
        <v>51</v>
      </c>
      <c r="C255" s="28" t="s">
        <v>228</v>
      </c>
      <c r="D255" s="28" t="s">
        <v>18</v>
      </c>
      <c r="E255" s="28" t="s">
        <v>24</v>
      </c>
      <c r="F255">
        <v>2</v>
      </c>
      <c r="G255">
        <v>1</v>
      </c>
      <c r="H255">
        <v>3</v>
      </c>
      <c r="I255" s="1">
        <v>0.67</v>
      </c>
    </row>
    <row r="256" spans="1:9" hidden="1" x14ac:dyDescent="0.25">
      <c r="A256">
        <v>2024</v>
      </c>
      <c r="B256" s="28" t="s">
        <v>70</v>
      </c>
      <c r="C256" s="28" t="s">
        <v>73</v>
      </c>
      <c r="D256" s="28" t="s">
        <v>11</v>
      </c>
      <c r="E256" s="28" t="s">
        <v>12</v>
      </c>
      <c r="F256">
        <v>0</v>
      </c>
      <c r="G256">
        <v>3</v>
      </c>
      <c r="H256">
        <v>3</v>
      </c>
      <c r="I256" s="1">
        <v>0</v>
      </c>
    </row>
    <row r="257" spans="1:9" hidden="1" x14ac:dyDescent="0.25">
      <c r="A257">
        <v>2024</v>
      </c>
      <c r="B257" s="28" t="s">
        <v>63</v>
      </c>
      <c r="C257" s="28" t="s">
        <v>212</v>
      </c>
      <c r="D257" s="28" t="s">
        <v>18</v>
      </c>
      <c r="E257" s="28" t="s">
        <v>12</v>
      </c>
      <c r="F257">
        <v>2</v>
      </c>
      <c r="G257">
        <v>1</v>
      </c>
      <c r="H257">
        <v>3</v>
      </c>
      <c r="I257" s="1">
        <v>0.67</v>
      </c>
    </row>
    <row r="258" spans="1:9" hidden="1" x14ac:dyDescent="0.25">
      <c r="A258">
        <v>2024</v>
      </c>
      <c r="B258" s="28" t="s">
        <v>13</v>
      </c>
      <c r="C258" s="28" t="s">
        <v>43</v>
      </c>
      <c r="D258" s="28" t="s">
        <v>18</v>
      </c>
      <c r="E258" s="28" t="s">
        <v>24</v>
      </c>
      <c r="F258">
        <v>1</v>
      </c>
      <c r="G258">
        <v>2</v>
      </c>
      <c r="H258">
        <v>3</v>
      </c>
      <c r="I258" s="1">
        <v>0.33</v>
      </c>
    </row>
    <row r="259" spans="1:9" hidden="1" x14ac:dyDescent="0.25">
      <c r="A259">
        <v>2024</v>
      </c>
      <c r="B259" s="28" t="s">
        <v>13</v>
      </c>
      <c r="C259" s="28" t="s">
        <v>43</v>
      </c>
      <c r="D259" s="28" t="s">
        <v>11</v>
      </c>
      <c r="E259" s="28" t="s">
        <v>12</v>
      </c>
      <c r="F259">
        <v>1</v>
      </c>
      <c r="G259">
        <v>2</v>
      </c>
      <c r="H259">
        <v>3</v>
      </c>
      <c r="I259" s="1">
        <v>0.33</v>
      </c>
    </row>
    <row r="260" spans="1:9" hidden="1" x14ac:dyDescent="0.25">
      <c r="A260">
        <v>2024</v>
      </c>
      <c r="B260" s="28" t="s">
        <v>63</v>
      </c>
      <c r="C260" s="28" t="s">
        <v>491</v>
      </c>
      <c r="D260" s="28" t="s">
        <v>11</v>
      </c>
      <c r="E260" s="28" t="s">
        <v>12</v>
      </c>
      <c r="F260">
        <v>3</v>
      </c>
      <c r="G260">
        <v>0</v>
      </c>
      <c r="H260">
        <v>3</v>
      </c>
      <c r="I260" s="1">
        <v>1</v>
      </c>
    </row>
    <row r="261" spans="1:9" hidden="1" x14ac:dyDescent="0.25">
      <c r="A261">
        <v>2024</v>
      </c>
      <c r="B261" s="28" t="s">
        <v>13</v>
      </c>
      <c r="C261" s="28" t="s">
        <v>207</v>
      </c>
      <c r="D261" s="28" t="s">
        <v>18</v>
      </c>
      <c r="E261" s="28" t="s">
        <v>12</v>
      </c>
      <c r="F261">
        <v>1</v>
      </c>
      <c r="G261">
        <v>2</v>
      </c>
      <c r="H261">
        <v>3</v>
      </c>
      <c r="I261" s="1">
        <v>0.33</v>
      </c>
    </row>
    <row r="262" spans="1:9" hidden="1" x14ac:dyDescent="0.25">
      <c r="A262">
        <v>2024</v>
      </c>
      <c r="B262" s="28" t="s">
        <v>13</v>
      </c>
      <c r="C262" s="28" t="s">
        <v>20</v>
      </c>
      <c r="D262" s="28" t="s">
        <v>18</v>
      </c>
      <c r="E262" s="28" t="s">
        <v>19</v>
      </c>
      <c r="F262">
        <v>2</v>
      </c>
      <c r="G262">
        <v>1</v>
      </c>
      <c r="H262">
        <v>3</v>
      </c>
      <c r="I262" s="1">
        <v>0.67</v>
      </c>
    </row>
    <row r="263" spans="1:9" hidden="1" x14ac:dyDescent="0.25">
      <c r="A263">
        <v>2024</v>
      </c>
      <c r="B263" s="28" t="s">
        <v>88</v>
      </c>
      <c r="C263" s="28" t="s">
        <v>511</v>
      </c>
      <c r="D263" s="28" t="s">
        <v>11</v>
      </c>
      <c r="E263" s="28" t="s">
        <v>12</v>
      </c>
      <c r="F263">
        <v>1</v>
      </c>
      <c r="G263">
        <v>2</v>
      </c>
      <c r="H263">
        <v>3</v>
      </c>
      <c r="I263" s="1">
        <v>0.33</v>
      </c>
    </row>
    <row r="264" spans="1:9" hidden="1" x14ac:dyDescent="0.25">
      <c r="A264">
        <v>2024</v>
      </c>
      <c r="B264" s="28" t="s">
        <v>13</v>
      </c>
      <c r="C264" s="28" t="s">
        <v>20</v>
      </c>
      <c r="D264" s="28" t="s">
        <v>18</v>
      </c>
      <c r="E264" s="28" t="s">
        <v>24</v>
      </c>
      <c r="F264">
        <v>2</v>
      </c>
      <c r="G264">
        <v>1</v>
      </c>
      <c r="H264">
        <v>3</v>
      </c>
      <c r="I264" s="1">
        <v>0.67</v>
      </c>
    </row>
    <row r="265" spans="1:9" hidden="1" x14ac:dyDescent="0.25">
      <c r="A265">
        <v>2024</v>
      </c>
      <c r="B265" s="28" t="s">
        <v>88</v>
      </c>
      <c r="C265" s="28" t="s">
        <v>91</v>
      </c>
      <c r="D265" s="28" t="s">
        <v>18</v>
      </c>
      <c r="E265" s="28" t="s">
        <v>24</v>
      </c>
      <c r="F265">
        <v>3</v>
      </c>
      <c r="G265">
        <v>0</v>
      </c>
      <c r="H265">
        <v>3</v>
      </c>
      <c r="I265" s="1">
        <v>1</v>
      </c>
    </row>
    <row r="266" spans="1:9" x14ac:dyDescent="0.25">
      <c r="A266">
        <v>2024</v>
      </c>
      <c r="B266" s="28" t="s">
        <v>22</v>
      </c>
      <c r="C266" s="28" t="s">
        <v>23</v>
      </c>
      <c r="D266" s="28" t="s">
        <v>18</v>
      </c>
      <c r="E266" s="28" t="s">
        <v>237</v>
      </c>
      <c r="F266">
        <v>0</v>
      </c>
      <c r="G266">
        <v>3</v>
      </c>
      <c r="H266">
        <v>3</v>
      </c>
      <c r="I266" s="1">
        <v>0</v>
      </c>
    </row>
    <row r="267" spans="1:9" x14ac:dyDescent="0.25">
      <c r="A267">
        <v>2024</v>
      </c>
      <c r="B267" s="28" t="s">
        <v>22</v>
      </c>
      <c r="C267" s="28" t="s">
        <v>23</v>
      </c>
      <c r="D267" s="28" t="s">
        <v>83</v>
      </c>
      <c r="E267" s="28" t="s">
        <v>84</v>
      </c>
      <c r="F267">
        <v>2</v>
      </c>
      <c r="G267">
        <v>1</v>
      </c>
      <c r="H267">
        <v>3</v>
      </c>
      <c r="I267" s="1">
        <v>0.67</v>
      </c>
    </row>
    <row r="268" spans="1:9" hidden="1" x14ac:dyDescent="0.25">
      <c r="A268">
        <v>2024</v>
      </c>
      <c r="B268" s="28" t="s">
        <v>22</v>
      </c>
      <c r="C268" s="28" t="s">
        <v>223</v>
      </c>
      <c r="D268" s="28" t="s">
        <v>18</v>
      </c>
      <c r="E268" s="28" t="s">
        <v>12</v>
      </c>
      <c r="F268">
        <v>0</v>
      </c>
      <c r="G268">
        <v>3</v>
      </c>
      <c r="H268">
        <v>3</v>
      </c>
      <c r="I268" s="1">
        <v>0</v>
      </c>
    </row>
    <row r="269" spans="1:9" hidden="1" x14ac:dyDescent="0.25">
      <c r="A269">
        <v>2024</v>
      </c>
      <c r="B269" s="28" t="s">
        <v>22</v>
      </c>
      <c r="C269" s="28" t="s">
        <v>456</v>
      </c>
      <c r="D269" s="28" t="s">
        <v>11</v>
      </c>
      <c r="E269" s="28" t="s">
        <v>12</v>
      </c>
      <c r="F269">
        <v>2</v>
      </c>
      <c r="G269">
        <v>1</v>
      </c>
      <c r="H269">
        <v>3</v>
      </c>
      <c r="I269" s="1">
        <v>0.67</v>
      </c>
    </row>
    <row r="270" spans="1:9" hidden="1" x14ac:dyDescent="0.25">
      <c r="A270">
        <v>2024</v>
      </c>
      <c r="B270" s="28" t="s">
        <v>63</v>
      </c>
      <c r="C270" s="28" t="s">
        <v>510</v>
      </c>
      <c r="D270" s="28" t="s">
        <v>18</v>
      </c>
      <c r="E270" s="28" t="s">
        <v>24</v>
      </c>
      <c r="F270">
        <v>0</v>
      </c>
      <c r="G270">
        <v>3</v>
      </c>
      <c r="H270">
        <v>3</v>
      </c>
      <c r="I270" s="1">
        <v>0</v>
      </c>
    </row>
    <row r="271" spans="1:9" hidden="1" x14ac:dyDescent="0.25">
      <c r="A271">
        <v>2024</v>
      </c>
      <c r="B271" s="28" t="s">
        <v>63</v>
      </c>
      <c r="C271" s="28" t="s">
        <v>453</v>
      </c>
      <c r="D271" s="28" t="s">
        <v>11</v>
      </c>
      <c r="E271" s="28" t="s">
        <v>12</v>
      </c>
      <c r="F271">
        <v>2</v>
      </c>
      <c r="G271">
        <v>1</v>
      </c>
      <c r="H271">
        <v>3</v>
      </c>
      <c r="I271" s="1">
        <v>0.67</v>
      </c>
    </row>
    <row r="272" spans="1:9" hidden="1" x14ac:dyDescent="0.25">
      <c r="A272">
        <v>2024</v>
      </c>
      <c r="B272" s="28" t="s">
        <v>25</v>
      </c>
      <c r="C272" s="28" t="s">
        <v>26</v>
      </c>
      <c r="D272" s="28" t="s">
        <v>18</v>
      </c>
      <c r="E272" s="28" t="s">
        <v>24</v>
      </c>
      <c r="F272">
        <v>1</v>
      </c>
      <c r="G272">
        <v>2</v>
      </c>
      <c r="H272">
        <v>3</v>
      </c>
      <c r="I272" s="1">
        <v>0.33</v>
      </c>
    </row>
    <row r="273" spans="1:9" hidden="1" x14ac:dyDescent="0.25">
      <c r="A273">
        <v>2024</v>
      </c>
      <c r="B273" s="28" t="s">
        <v>102</v>
      </c>
      <c r="C273" s="28" t="s">
        <v>188</v>
      </c>
      <c r="D273" s="28" t="s">
        <v>18</v>
      </c>
      <c r="E273" s="28" t="s">
        <v>24</v>
      </c>
      <c r="F273">
        <v>2</v>
      </c>
      <c r="G273">
        <v>1</v>
      </c>
      <c r="H273">
        <v>3</v>
      </c>
      <c r="I273" s="1">
        <v>0.67</v>
      </c>
    </row>
    <row r="274" spans="1:9" hidden="1" x14ac:dyDescent="0.25">
      <c r="A274">
        <v>2024</v>
      </c>
      <c r="B274" s="28" t="s">
        <v>53</v>
      </c>
      <c r="C274" s="28" t="s">
        <v>421</v>
      </c>
      <c r="D274" s="28" t="s">
        <v>18</v>
      </c>
      <c r="E274" s="28" t="s">
        <v>12</v>
      </c>
      <c r="F274">
        <v>1</v>
      </c>
      <c r="G274">
        <v>2</v>
      </c>
      <c r="H274">
        <v>3</v>
      </c>
      <c r="I274" s="1">
        <v>0.33</v>
      </c>
    </row>
    <row r="275" spans="1:9" hidden="1" x14ac:dyDescent="0.25">
      <c r="A275">
        <v>2024</v>
      </c>
      <c r="B275" s="28" t="s">
        <v>102</v>
      </c>
      <c r="C275" s="28" t="s">
        <v>189</v>
      </c>
      <c r="D275" s="28" t="s">
        <v>18</v>
      </c>
      <c r="E275" s="28" t="s">
        <v>24</v>
      </c>
      <c r="F275">
        <v>0</v>
      </c>
      <c r="G275">
        <v>3</v>
      </c>
      <c r="H275">
        <v>3</v>
      </c>
      <c r="I275" s="1">
        <v>0</v>
      </c>
    </row>
    <row r="276" spans="1:9" hidden="1" x14ac:dyDescent="0.25">
      <c r="A276">
        <v>2024</v>
      </c>
      <c r="B276" s="28" t="s">
        <v>102</v>
      </c>
      <c r="C276" s="28" t="s">
        <v>189</v>
      </c>
      <c r="D276" s="28" t="s">
        <v>18</v>
      </c>
      <c r="E276" s="28" t="s">
        <v>19</v>
      </c>
      <c r="F276">
        <v>2</v>
      </c>
      <c r="G276">
        <v>1</v>
      </c>
      <c r="H276">
        <v>3</v>
      </c>
      <c r="I276" s="1">
        <v>0.67</v>
      </c>
    </row>
    <row r="277" spans="1:9" hidden="1" x14ac:dyDescent="0.25">
      <c r="A277">
        <v>2024</v>
      </c>
      <c r="B277" s="28" t="s">
        <v>102</v>
      </c>
      <c r="C277" s="28" t="s">
        <v>104</v>
      </c>
      <c r="D277" s="28" t="s">
        <v>18</v>
      </c>
      <c r="E277" s="28" t="s">
        <v>24</v>
      </c>
      <c r="F277">
        <v>3</v>
      </c>
      <c r="G277">
        <v>0</v>
      </c>
      <c r="H277">
        <v>3</v>
      </c>
      <c r="I277" s="1">
        <v>1</v>
      </c>
    </row>
    <row r="278" spans="1:9" hidden="1" x14ac:dyDescent="0.25">
      <c r="A278">
        <v>2024</v>
      </c>
      <c r="B278" s="28" t="s">
        <v>55</v>
      </c>
      <c r="C278" s="28" t="s">
        <v>105</v>
      </c>
      <c r="D278" s="28" t="s">
        <v>18</v>
      </c>
      <c r="E278" s="28" t="s">
        <v>24</v>
      </c>
      <c r="F278">
        <v>2</v>
      </c>
      <c r="G278">
        <v>1</v>
      </c>
      <c r="H278">
        <v>3</v>
      </c>
      <c r="I278" s="1">
        <v>0.67</v>
      </c>
    </row>
    <row r="279" spans="1:9" hidden="1" x14ac:dyDescent="0.25">
      <c r="A279">
        <v>2024</v>
      </c>
      <c r="B279" s="28" t="s">
        <v>55</v>
      </c>
      <c r="C279" s="28" t="s">
        <v>56</v>
      </c>
      <c r="D279" s="28" t="s">
        <v>18</v>
      </c>
      <c r="E279" s="28" t="s">
        <v>24</v>
      </c>
      <c r="F279">
        <v>2</v>
      </c>
      <c r="G279">
        <v>1</v>
      </c>
      <c r="H279">
        <v>3</v>
      </c>
      <c r="I279" s="1">
        <v>0.67</v>
      </c>
    </row>
    <row r="280" spans="1:9" hidden="1" x14ac:dyDescent="0.25">
      <c r="A280">
        <v>2024</v>
      </c>
      <c r="B280" s="28" t="s">
        <v>55</v>
      </c>
      <c r="C280" s="28" t="s">
        <v>192</v>
      </c>
      <c r="D280" s="28" t="s">
        <v>11</v>
      </c>
      <c r="E280" s="28" t="s">
        <v>12</v>
      </c>
      <c r="F280">
        <v>3</v>
      </c>
      <c r="G280">
        <v>0</v>
      </c>
      <c r="H280">
        <v>3</v>
      </c>
      <c r="I280" s="1">
        <v>1</v>
      </c>
    </row>
    <row r="281" spans="1:9" hidden="1" x14ac:dyDescent="0.25">
      <c r="A281">
        <v>2024</v>
      </c>
      <c r="B281" s="28" t="s">
        <v>53</v>
      </c>
      <c r="C281" s="28" t="s">
        <v>186</v>
      </c>
      <c r="D281" s="28" t="s">
        <v>11</v>
      </c>
      <c r="E281" s="28" t="s">
        <v>12</v>
      </c>
      <c r="F281">
        <v>0</v>
      </c>
      <c r="G281">
        <v>3</v>
      </c>
      <c r="H281">
        <v>3</v>
      </c>
      <c r="I281" s="1">
        <v>0</v>
      </c>
    </row>
    <row r="282" spans="1:9" hidden="1" x14ac:dyDescent="0.25">
      <c r="A282">
        <v>2024</v>
      </c>
      <c r="B282" s="28" t="s">
        <v>110</v>
      </c>
      <c r="C282" s="28" t="s">
        <v>235</v>
      </c>
      <c r="D282" s="28" t="s">
        <v>18</v>
      </c>
      <c r="E282" s="28" t="s">
        <v>12</v>
      </c>
      <c r="F282">
        <v>2</v>
      </c>
      <c r="G282">
        <v>1</v>
      </c>
      <c r="H282">
        <v>3</v>
      </c>
      <c r="I282" s="1">
        <v>0.67</v>
      </c>
    </row>
    <row r="283" spans="1:9" hidden="1" x14ac:dyDescent="0.25">
      <c r="A283">
        <v>2024</v>
      </c>
      <c r="B283" s="28" t="s">
        <v>110</v>
      </c>
      <c r="C283" s="28" t="s">
        <v>508</v>
      </c>
      <c r="D283" s="28" t="s">
        <v>11</v>
      </c>
      <c r="E283" s="28" t="s">
        <v>12</v>
      </c>
      <c r="F283">
        <v>2</v>
      </c>
      <c r="G283">
        <v>1</v>
      </c>
      <c r="H283">
        <v>3</v>
      </c>
      <c r="I283" s="1">
        <v>0.67</v>
      </c>
    </row>
    <row r="284" spans="1:9" hidden="1" x14ac:dyDescent="0.25">
      <c r="A284">
        <v>2024</v>
      </c>
      <c r="B284" s="28" t="s">
        <v>51</v>
      </c>
      <c r="C284" s="28" t="s">
        <v>489</v>
      </c>
      <c r="D284" s="28" t="s">
        <v>18</v>
      </c>
      <c r="E284" s="28" t="s">
        <v>12</v>
      </c>
      <c r="F284">
        <v>2</v>
      </c>
      <c r="G284">
        <v>1</v>
      </c>
      <c r="H284">
        <v>3</v>
      </c>
      <c r="I284" s="1">
        <v>0.67</v>
      </c>
    </row>
    <row r="285" spans="1:9" hidden="1" x14ac:dyDescent="0.25">
      <c r="A285">
        <v>2024</v>
      </c>
      <c r="B285" s="28" t="s">
        <v>110</v>
      </c>
      <c r="C285" s="28" t="s">
        <v>512</v>
      </c>
      <c r="D285" s="28" t="s">
        <v>11</v>
      </c>
      <c r="E285" s="28" t="s">
        <v>12</v>
      </c>
      <c r="F285">
        <v>0</v>
      </c>
      <c r="G285">
        <v>3</v>
      </c>
      <c r="H285">
        <v>3</v>
      </c>
      <c r="I285" s="1">
        <v>0</v>
      </c>
    </row>
    <row r="286" spans="1:9" hidden="1" x14ac:dyDescent="0.25">
      <c r="A286">
        <v>2024</v>
      </c>
      <c r="B286" s="28" t="s">
        <v>110</v>
      </c>
      <c r="C286" s="28" t="s">
        <v>236</v>
      </c>
      <c r="D286" s="28" t="s">
        <v>11</v>
      </c>
      <c r="E286" s="28" t="s">
        <v>12</v>
      </c>
      <c r="F286">
        <v>1</v>
      </c>
      <c r="G286">
        <v>2</v>
      </c>
      <c r="H286">
        <v>3</v>
      </c>
      <c r="I286" s="1">
        <v>0.33</v>
      </c>
    </row>
    <row r="287" spans="1:9" hidden="1" x14ac:dyDescent="0.25">
      <c r="A287">
        <v>2024</v>
      </c>
      <c r="B287" s="28" t="s">
        <v>49</v>
      </c>
      <c r="C287" s="28" t="s">
        <v>50</v>
      </c>
      <c r="D287" s="28" t="s">
        <v>11</v>
      </c>
      <c r="E287" s="28" t="s">
        <v>12</v>
      </c>
      <c r="F287">
        <v>0</v>
      </c>
      <c r="G287">
        <v>3</v>
      </c>
      <c r="H287">
        <v>3</v>
      </c>
      <c r="I287" s="1">
        <v>0</v>
      </c>
    </row>
    <row r="288" spans="1:9" hidden="1" x14ac:dyDescent="0.25">
      <c r="A288">
        <v>2024</v>
      </c>
      <c r="B288" s="28" t="s">
        <v>49</v>
      </c>
      <c r="C288" s="28" t="s">
        <v>50</v>
      </c>
      <c r="D288" s="28" t="s">
        <v>83</v>
      </c>
      <c r="E288" s="28" t="s">
        <v>84</v>
      </c>
      <c r="F288">
        <v>2</v>
      </c>
      <c r="G288">
        <v>1</v>
      </c>
      <c r="H288">
        <v>3</v>
      </c>
      <c r="I288" s="1">
        <v>0.67</v>
      </c>
    </row>
    <row r="289" spans="1:9" hidden="1" x14ac:dyDescent="0.25">
      <c r="A289">
        <v>2024</v>
      </c>
      <c r="B289" s="28" t="s">
        <v>49</v>
      </c>
      <c r="C289" s="28" t="s">
        <v>50</v>
      </c>
      <c r="D289" s="28" t="s">
        <v>18</v>
      </c>
      <c r="E289" s="28" t="s">
        <v>237</v>
      </c>
      <c r="F289">
        <v>0</v>
      </c>
      <c r="G289">
        <v>3</v>
      </c>
      <c r="H289">
        <v>3</v>
      </c>
      <c r="I289" s="1">
        <v>0</v>
      </c>
    </row>
    <row r="290" spans="1:9" hidden="1" x14ac:dyDescent="0.25">
      <c r="A290">
        <v>2024</v>
      </c>
      <c r="B290" s="28" t="s">
        <v>27</v>
      </c>
      <c r="C290" s="28" t="s">
        <v>114</v>
      </c>
      <c r="D290" s="28" t="s">
        <v>18</v>
      </c>
      <c r="E290" s="28" t="s">
        <v>24</v>
      </c>
      <c r="F290">
        <v>3</v>
      </c>
      <c r="G290">
        <v>0</v>
      </c>
      <c r="H290">
        <v>3</v>
      </c>
      <c r="I290" s="1">
        <v>1</v>
      </c>
    </row>
    <row r="291" spans="1:9" hidden="1" x14ac:dyDescent="0.25">
      <c r="A291">
        <v>2024</v>
      </c>
      <c r="B291" s="28" t="s">
        <v>27</v>
      </c>
      <c r="C291" s="28" t="s">
        <v>114</v>
      </c>
      <c r="D291" s="28" t="s">
        <v>11</v>
      </c>
      <c r="E291" s="28" t="s">
        <v>12</v>
      </c>
      <c r="F291">
        <v>0</v>
      </c>
      <c r="G291">
        <v>3</v>
      </c>
      <c r="H291">
        <v>3</v>
      </c>
      <c r="I291" s="1">
        <v>0</v>
      </c>
    </row>
    <row r="292" spans="1:9" hidden="1" x14ac:dyDescent="0.25">
      <c r="A292">
        <v>2024</v>
      </c>
      <c r="B292" s="28" t="s">
        <v>46</v>
      </c>
      <c r="C292" s="28" t="s">
        <v>173</v>
      </c>
      <c r="D292" s="28" t="s">
        <v>18</v>
      </c>
      <c r="E292" s="28" t="s">
        <v>12</v>
      </c>
      <c r="F292">
        <v>1</v>
      </c>
      <c r="G292">
        <v>2</v>
      </c>
      <c r="H292">
        <v>3</v>
      </c>
      <c r="I292" s="1">
        <v>0.33</v>
      </c>
    </row>
    <row r="293" spans="1:9" hidden="1" x14ac:dyDescent="0.25">
      <c r="A293">
        <v>2024</v>
      </c>
      <c r="B293" s="28" t="s">
        <v>46</v>
      </c>
      <c r="C293" s="28" t="s">
        <v>171</v>
      </c>
      <c r="D293" s="28" t="s">
        <v>11</v>
      </c>
      <c r="E293" s="28" t="s">
        <v>12</v>
      </c>
      <c r="F293">
        <v>2</v>
      </c>
      <c r="G293">
        <v>1</v>
      </c>
      <c r="H293">
        <v>3</v>
      </c>
      <c r="I293" s="1">
        <v>0.67</v>
      </c>
    </row>
    <row r="294" spans="1:9" hidden="1" x14ac:dyDescent="0.25">
      <c r="A294">
        <v>2024</v>
      </c>
      <c r="B294" s="28" t="s">
        <v>100</v>
      </c>
      <c r="C294" s="28" t="s">
        <v>193</v>
      </c>
      <c r="D294" s="28" t="s">
        <v>18</v>
      </c>
      <c r="E294" s="28" t="s">
        <v>12</v>
      </c>
      <c r="F294">
        <v>0</v>
      </c>
      <c r="G294">
        <v>3</v>
      </c>
      <c r="H294">
        <v>3</v>
      </c>
      <c r="I294" s="1">
        <v>0</v>
      </c>
    </row>
    <row r="295" spans="1:9" hidden="1" x14ac:dyDescent="0.25">
      <c r="A295">
        <v>2024</v>
      </c>
      <c r="B295" s="28" t="s">
        <v>100</v>
      </c>
      <c r="C295" s="28" t="s">
        <v>438</v>
      </c>
      <c r="D295" s="28" t="s">
        <v>18</v>
      </c>
      <c r="E295" s="28" t="s">
        <v>12</v>
      </c>
      <c r="F295">
        <v>2</v>
      </c>
      <c r="G295">
        <v>1</v>
      </c>
      <c r="H295">
        <v>3</v>
      </c>
      <c r="I295" s="1">
        <v>0.67</v>
      </c>
    </row>
    <row r="296" spans="1:9" hidden="1" x14ac:dyDescent="0.25">
      <c r="A296">
        <v>2024</v>
      </c>
      <c r="B296" s="28" t="s">
        <v>100</v>
      </c>
      <c r="C296" s="28" t="s">
        <v>438</v>
      </c>
      <c r="D296" s="28" t="s">
        <v>18</v>
      </c>
      <c r="E296" s="28" t="s">
        <v>24</v>
      </c>
      <c r="F296">
        <v>1</v>
      </c>
      <c r="G296">
        <v>2</v>
      </c>
      <c r="H296">
        <v>3</v>
      </c>
      <c r="I296" s="1">
        <v>0.33</v>
      </c>
    </row>
    <row r="297" spans="1:9" hidden="1" x14ac:dyDescent="0.25">
      <c r="A297">
        <v>2024</v>
      </c>
      <c r="B297" s="28" t="s">
        <v>100</v>
      </c>
      <c r="C297" s="28" t="s">
        <v>459</v>
      </c>
      <c r="D297" s="28" t="s">
        <v>11</v>
      </c>
      <c r="E297" s="28" t="s">
        <v>12</v>
      </c>
      <c r="F297">
        <v>2</v>
      </c>
      <c r="G297">
        <v>1</v>
      </c>
      <c r="H297">
        <v>3</v>
      </c>
      <c r="I297" s="1">
        <v>0.67</v>
      </c>
    </row>
    <row r="298" spans="1:9" hidden="1" x14ac:dyDescent="0.25">
      <c r="A298">
        <v>2024</v>
      </c>
      <c r="B298" s="28" t="s">
        <v>46</v>
      </c>
      <c r="C298" s="28" t="s">
        <v>195</v>
      </c>
      <c r="D298" s="28" t="s">
        <v>18</v>
      </c>
      <c r="E298" s="28" t="s">
        <v>24</v>
      </c>
      <c r="F298">
        <v>3</v>
      </c>
      <c r="G298">
        <v>0</v>
      </c>
      <c r="H298">
        <v>3</v>
      </c>
      <c r="I298" s="1">
        <v>1</v>
      </c>
    </row>
    <row r="299" spans="1:9" hidden="1" x14ac:dyDescent="0.25">
      <c r="A299">
        <v>2024</v>
      </c>
      <c r="B299" s="28" t="s">
        <v>100</v>
      </c>
      <c r="C299" s="28" t="s">
        <v>116</v>
      </c>
      <c r="D299" s="28" t="s">
        <v>18</v>
      </c>
      <c r="E299" s="28" t="s">
        <v>12</v>
      </c>
      <c r="F299">
        <v>1</v>
      </c>
      <c r="G299">
        <v>2</v>
      </c>
      <c r="H299">
        <v>3</v>
      </c>
      <c r="I299" s="1">
        <v>0.33</v>
      </c>
    </row>
    <row r="300" spans="1:9" hidden="1" x14ac:dyDescent="0.25">
      <c r="A300">
        <v>2024</v>
      </c>
      <c r="B300" s="28" t="s">
        <v>100</v>
      </c>
      <c r="C300" s="28" t="s">
        <v>466</v>
      </c>
      <c r="D300" s="28" t="s">
        <v>18</v>
      </c>
      <c r="E300" s="28" t="s">
        <v>12</v>
      </c>
      <c r="F300">
        <v>3</v>
      </c>
      <c r="G300">
        <v>0</v>
      </c>
      <c r="H300">
        <v>3</v>
      </c>
      <c r="I300" s="1">
        <v>1</v>
      </c>
    </row>
    <row r="301" spans="1:9" hidden="1" x14ac:dyDescent="0.25">
      <c r="A301">
        <v>2024</v>
      </c>
      <c r="B301" s="28" t="s">
        <v>100</v>
      </c>
      <c r="C301" s="28" t="s">
        <v>101</v>
      </c>
      <c r="D301" s="28" t="s">
        <v>11</v>
      </c>
      <c r="E301" s="28" t="s">
        <v>12</v>
      </c>
      <c r="F301">
        <v>0</v>
      </c>
      <c r="G301">
        <v>3</v>
      </c>
      <c r="H301">
        <v>3</v>
      </c>
      <c r="I301" s="1">
        <v>0</v>
      </c>
    </row>
    <row r="302" spans="1:9" hidden="1" x14ac:dyDescent="0.25">
      <c r="A302">
        <v>2024</v>
      </c>
      <c r="B302" s="28" t="s">
        <v>97</v>
      </c>
      <c r="C302" s="28" t="s">
        <v>99</v>
      </c>
      <c r="D302" s="28" t="s">
        <v>18</v>
      </c>
      <c r="E302" s="28" t="s">
        <v>19</v>
      </c>
      <c r="F302">
        <v>1</v>
      </c>
      <c r="G302">
        <v>2</v>
      </c>
      <c r="H302">
        <v>3</v>
      </c>
      <c r="I302" s="1">
        <v>0.33</v>
      </c>
    </row>
    <row r="303" spans="1:9" hidden="1" x14ac:dyDescent="0.25">
      <c r="A303">
        <v>2024</v>
      </c>
      <c r="B303" s="28" t="s">
        <v>97</v>
      </c>
      <c r="C303" s="28" t="s">
        <v>99</v>
      </c>
      <c r="D303" s="28" t="s">
        <v>18</v>
      </c>
      <c r="E303" s="28" t="s">
        <v>12</v>
      </c>
      <c r="F303">
        <v>1</v>
      </c>
      <c r="G303">
        <v>2</v>
      </c>
      <c r="H303">
        <v>3</v>
      </c>
      <c r="I303" s="1">
        <v>0.33</v>
      </c>
    </row>
    <row r="304" spans="1:9" hidden="1" x14ac:dyDescent="0.25">
      <c r="A304">
        <v>2024</v>
      </c>
      <c r="B304" s="28" t="s">
        <v>94</v>
      </c>
      <c r="C304" s="28" t="s">
        <v>96</v>
      </c>
      <c r="D304" s="28" t="s">
        <v>18</v>
      </c>
      <c r="E304" s="28" t="s">
        <v>12</v>
      </c>
      <c r="F304">
        <v>3</v>
      </c>
      <c r="G304">
        <v>0</v>
      </c>
      <c r="H304">
        <v>3</v>
      </c>
      <c r="I304" s="1">
        <v>1</v>
      </c>
    </row>
    <row r="305" spans="1:9" hidden="1" x14ac:dyDescent="0.25">
      <c r="A305">
        <v>2024</v>
      </c>
      <c r="B305" s="28" t="s">
        <v>94</v>
      </c>
      <c r="C305" s="28" t="s">
        <v>96</v>
      </c>
      <c r="D305" s="28" t="s">
        <v>18</v>
      </c>
      <c r="E305" s="28" t="s">
        <v>24</v>
      </c>
      <c r="F305">
        <v>2</v>
      </c>
      <c r="G305">
        <v>1</v>
      </c>
      <c r="H305">
        <v>3</v>
      </c>
      <c r="I305" s="1">
        <v>0.67</v>
      </c>
    </row>
    <row r="306" spans="1:9" hidden="1" x14ac:dyDescent="0.25">
      <c r="A306">
        <v>2024</v>
      </c>
      <c r="B306" s="28" t="s">
        <v>97</v>
      </c>
      <c r="C306" s="28" t="s">
        <v>201</v>
      </c>
      <c r="D306" s="28" t="s">
        <v>18</v>
      </c>
      <c r="E306" s="28" t="s">
        <v>115</v>
      </c>
      <c r="F306">
        <v>2</v>
      </c>
      <c r="G306">
        <v>1</v>
      </c>
      <c r="H306">
        <v>3</v>
      </c>
      <c r="I306" s="1">
        <v>0.67</v>
      </c>
    </row>
    <row r="307" spans="1:9" hidden="1" x14ac:dyDescent="0.25">
      <c r="A307">
        <v>2024</v>
      </c>
      <c r="B307" s="28" t="s">
        <v>94</v>
      </c>
      <c r="C307" s="28" t="s">
        <v>95</v>
      </c>
      <c r="D307" s="28" t="s">
        <v>18</v>
      </c>
      <c r="E307" s="28" t="s">
        <v>24</v>
      </c>
      <c r="F307">
        <v>0</v>
      </c>
      <c r="G307">
        <v>3</v>
      </c>
      <c r="H307">
        <v>3</v>
      </c>
      <c r="I307" s="1">
        <v>0</v>
      </c>
    </row>
    <row r="308" spans="1:9" hidden="1" x14ac:dyDescent="0.25">
      <c r="A308">
        <v>2024</v>
      </c>
      <c r="B308" s="28" t="s">
        <v>94</v>
      </c>
      <c r="C308" s="28" t="s">
        <v>204</v>
      </c>
      <c r="D308" s="28" t="s">
        <v>18</v>
      </c>
      <c r="E308" s="28" t="s">
        <v>12</v>
      </c>
      <c r="F308">
        <v>0</v>
      </c>
      <c r="G308">
        <v>3</v>
      </c>
      <c r="H308">
        <v>3</v>
      </c>
      <c r="I308" s="1">
        <v>0</v>
      </c>
    </row>
    <row r="309" spans="1:9" hidden="1" x14ac:dyDescent="0.25">
      <c r="A309">
        <v>2024</v>
      </c>
      <c r="B309" s="28" t="s">
        <v>94</v>
      </c>
      <c r="C309" s="28" t="s">
        <v>204</v>
      </c>
      <c r="D309" s="28" t="s">
        <v>18</v>
      </c>
      <c r="E309" s="28" t="s">
        <v>24</v>
      </c>
      <c r="F309">
        <v>2</v>
      </c>
      <c r="G309">
        <v>0</v>
      </c>
      <c r="H309">
        <v>2</v>
      </c>
      <c r="I309" s="1">
        <v>1</v>
      </c>
    </row>
    <row r="310" spans="1:9" hidden="1" x14ac:dyDescent="0.25">
      <c r="A310">
        <v>2024</v>
      </c>
      <c r="B310" s="28" t="s">
        <v>94</v>
      </c>
      <c r="C310" s="28" t="s">
        <v>204</v>
      </c>
      <c r="D310" s="28" t="s">
        <v>11</v>
      </c>
      <c r="E310" s="28" t="s">
        <v>12</v>
      </c>
      <c r="F310">
        <v>2</v>
      </c>
      <c r="G310">
        <v>0</v>
      </c>
      <c r="H310">
        <v>2</v>
      </c>
      <c r="I310" s="1">
        <v>1</v>
      </c>
    </row>
    <row r="311" spans="1:9" hidden="1" x14ac:dyDescent="0.25">
      <c r="A311">
        <v>2024</v>
      </c>
      <c r="B311" s="28" t="s">
        <v>94</v>
      </c>
      <c r="C311" s="28" t="s">
        <v>199</v>
      </c>
      <c r="D311" s="28" t="s">
        <v>18</v>
      </c>
      <c r="E311" s="28" t="s">
        <v>115</v>
      </c>
      <c r="F311">
        <v>2</v>
      </c>
      <c r="G311">
        <v>0</v>
      </c>
      <c r="H311">
        <v>2</v>
      </c>
      <c r="I311" s="1">
        <v>1</v>
      </c>
    </row>
    <row r="312" spans="1:9" hidden="1" x14ac:dyDescent="0.25">
      <c r="A312">
        <v>2024</v>
      </c>
      <c r="B312" s="28" t="s">
        <v>94</v>
      </c>
      <c r="C312" s="28" t="s">
        <v>199</v>
      </c>
      <c r="D312" s="28" t="s">
        <v>18</v>
      </c>
      <c r="E312" s="28" t="s">
        <v>12</v>
      </c>
      <c r="F312">
        <v>1</v>
      </c>
      <c r="G312">
        <v>1</v>
      </c>
      <c r="H312">
        <v>2</v>
      </c>
      <c r="I312" s="1">
        <v>0.5</v>
      </c>
    </row>
    <row r="313" spans="1:9" hidden="1" x14ac:dyDescent="0.25">
      <c r="A313">
        <v>2024</v>
      </c>
      <c r="B313" s="28" t="s">
        <v>94</v>
      </c>
      <c r="C313" s="28" t="s">
        <v>200</v>
      </c>
      <c r="D313" s="28" t="s">
        <v>18</v>
      </c>
      <c r="E313" s="28" t="s">
        <v>24</v>
      </c>
      <c r="F313">
        <v>0</v>
      </c>
      <c r="G313">
        <v>2</v>
      </c>
      <c r="H313">
        <v>2</v>
      </c>
      <c r="I313" s="1">
        <v>0</v>
      </c>
    </row>
    <row r="314" spans="1:9" hidden="1" x14ac:dyDescent="0.25">
      <c r="A314">
        <v>2024</v>
      </c>
      <c r="B314" s="28" t="s">
        <v>94</v>
      </c>
      <c r="C314" s="28" t="s">
        <v>199</v>
      </c>
      <c r="D314" s="28" t="s">
        <v>11</v>
      </c>
      <c r="E314" s="28" t="s">
        <v>12</v>
      </c>
      <c r="F314">
        <v>0</v>
      </c>
      <c r="G314">
        <v>2</v>
      </c>
      <c r="H314">
        <v>2</v>
      </c>
      <c r="I314" s="1">
        <v>0</v>
      </c>
    </row>
    <row r="315" spans="1:9" hidden="1" x14ac:dyDescent="0.25">
      <c r="A315">
        <v>2024</v>
      </c>
      <c r="B315" s="28" t="s">
        <v>97</v>
      </c>
      <c r="C315" s="28" t="s">
        <v>201</v>
      </c>
      <c r="D315" s="28" t="s">
        <v>18</v>
      </c>
      <c r="E315" s="28" t="s">
        <v>19</v>
      </c>
      <c r="F315">
        <v>0</v>
      </c>
      <c r="G315">
        <v>2</v>
      </c>
      <c r="H315">
        <v>2</v>
      </c>
      <c r="I315" s="1">
        <v>0</v>
      </c>
    </row>
    <row r="316" spans="1:9" hidden="1" x14ac:dyDescent="0.25">
      <c r="A316">
        <v>2024</v>
      </c>
      <c r="B316" s="28" t="s">
        <v>97</v>
      </c>
      <c r="C316" s="28" t="s">
        <v>201</v>
      </c>
      <c r="D316" s="28" t="s">
        <v>18</v>
      </c>
      <c r="E316" s="28" t="s">
        <v>24</v>
      </c>
      <c r="F316">
        <v>2</v>
      </c>
      <c r="G316">
        <v>0</v>
      </c>
      <c r="H316">
        <v>2</v>
      </c>
      <c r="I316" s="1">
        <v>1</v>
      </c>
    </row>
    <row r="317" spans="1:9" hidden="1" x14ac:dyDescent="0.25">
      <c r="A317">
        <v>2024</v>
      </c>
      <c r="B317" s="28" t="s">
        <v>97</v>
      </c>
      <c r="C317" s="28" t="s">
        <v>98</v>
      </c>
      <c r="D317" s="28" t="s">
        <v>18</v>
      </c>
      <c r="E317" s="28" t="s">
        <v>12</v>
      </c>
      <c r="F317">
        <v>0</v>
      </c>
      <c r="G317">
        <v>2</v>
      </c>
      <c r="H317">
        <v>2</v>
      </c>
      <c r="I317" s="1">
        <v>0</v>
      </c>
    </row>
    <row r="318" spans="1:9" hidden="1" x14ac:dyDescent="0.25">
      <c r="A318">
        <v>2024</v>
      </c>
      <c r="B318" s="28" t="s">
        <v>97</v>
      </c>
      <c r="C318" s="28" t="s">
        <v>505</v>
      </c>
      <c r="D318" s="28" t="s">
        <v>18</v>
      </c>
      <c r="E318" s="28" t="s">
        <v>24</v>
      </c>
      <c r="F318">
        <v>2</v>
      </c>
      <c r="G318">
        <v>0</v>
      </c>
      <c r="H318">
        <v>2</v>
      </c>
      <c r="I318" s="1">
        <v>1</v>
      </c>
    </row>
    <row r="319" spans="1:9" hidden="1" x14ac:dyDescent="0.25">
      <c r="A319">
        <v>2024</v>
      </c>
      <c r="B319" s="28" t="s">
        <v>97</v>
      </c>
      <c r="C319" s="28" t="s">
        <v>198</v>
      </c>
      <c r="D319" s="28" t="s">
        <v>18</v>
      </c>
      <c r="E319" s="28" t="s">
        <v>12</v>
      </c>
      <c r="F319">
        <v>1</v>
      </c>
      <c r="G319">
        <v>1</v>
      </c>
      <c r="H319">
        <v>2</v>
      </c>
      <c r="I319" s="1">
        <v>0.5</v>
      </c>
    </row>
    <row r="320" spans="1:9" hidden="1" x14ac:dyDescent="0.25">
      <c r="A320">
        <v>2024</v>
      </c>
      <c r="B320" s="28" t="s">
        <v>97</v>
      </c>
      <c r="C320" s="28" t="s">
        <v>457</v>
      </c>
      <c r="D320" s="28" t="s">
        <v>18</v>
      </c>
      <c r="E320" s="28" t="s">
        <v>12</v>
      </c>
      <c r="F320">
        <v>0</v>
      </c>
      <c r="G320">
        <v>2</v>
      </c>
      <c r="H320">
        <v>2</v>
      </c>
      <c r="I320" s="1">
        <v>0</v>
      </c>
    </row>
    <row r="321" spans="1:9" hidden="1" x14ac:dyDescent="0.25">
      <c r="A321">
        <v>2024</v>
      </c>
      <c r="B321" s="28" t="s">
        <v>97</v>
      </c>
      <c r="C321" s="28" t="s">
        <v>198</v>
      </c>
      <c r="D321" s="28" t="s">
        <v>11</v>
      </c>
      <c r="E321" s="28" t="s">
        <v>12</v>
      </c>
      <c r="F321">
        <v>1</v>
      </c>
      <c r="G321">
        <v>1</v>
      </c>
      <c r="H321">
        <v>2</v>
      </c>
      <c r="I321" s="1">
        <v>0.5</v>
      </c>
    </row>
    <row r="322" spans="1:9" hidden="1" x14ac:dyDescent="0.25">
      <c r="A322">
        <v>2024</v>
      </c>
      <c r="B322" s="28" t="s">
        <v>100</v>
      </c>
      <c r="C322" s="28" t="s">
        <v>101</v>
      </c>
      <c r="D322" s="28" t="s">
        <v>18</v>
      </c>
      <c r="E322" s="28" t="s">
        <v>24</v>
      </c>
      <c r="F322">
        <v>1</v>
      </c>
      <c r="G322">
        <v>1</v>
      </c>
      <c r="H322">
        <v>2</v>
      </c>
      <c r="I322" s="1">
        <v>0.5</v>
      </c>
    </row>
    <row r="323" spans="1:9" hidden="1" x14ac:dyDescent="0.25">
      <c r="A323">
        <v>2024</v>
      </c>
      <c r="B323" s="28" t="s">
        <v>100</v>
      </c>
      <c r="C323" s="28" t="s">
        <v>326</v>
      </c>
      <c r="D323" s="28" t="s">
        <v>11</v>
      </c>
      <c r="E323" s="28" t="s">
        <v>12</v>
      </c>
      <c r="F323">
        <v>0</v>
      </c>
      <c r="G323">
        <v>2</v>
      </c>
      <c r="H323">
        <v>2</v>
      </c>
      <c r="I323" s="1">
        <v>0</v>
      </c>
    </row>
    <row r="324" spans="1:9" hidden="1" x14ac:dyDescent="0.25">
      <c r="A324">
        <v>2024</v>
      </c>
      <c r="B324" s="28" t="s">
        <v>100</v>
      </c>
      <c r="C324" s="28" t="s">
        <v>466</v>
      </c>
      <c r="D324" s="28" t="s">
        <v>11</v>
      </c>
      <c r="E324" s="28" t="s">
        <v>12</v>
      </c>
      <c r="F324">
        <v>1</v>
      </c>
      <c r="G324">
        <v>1</v>
      </c>
      <c r="H324">
        <v>2</v>
      </c>
      <c r="I324" s="1">
        <v>0.5</v>
      </c>
    </row>
    <row r="325" spans="1:9" hidden="1" x14ac:dyDescent="0.25">
      <c r="A325">
        <v>2024</v>
      </c>
      <c r="B325" s="28" t="s">
        <v>100</v>
      </c>
      <c r="C325" s="28" t="s">
        <v>116</v>
      </c>
      <c r="D325" s="28" t="s">
        <v>83</v>
      </c>
      <c r="E325" s="28" t="s">
        <v>84</v>
      </c>
      <c r="F325">
        <v>1</v>
      </c>
      <c r="G325">
        <v>1</v>
      </c>
      <c r="H325">
        <v>2</v>
      </c>
      <c r="I325" s="1">
        <v>0.5</v>
      </c>
    </row>
    <row r="326" spans="1:9" hidden="1" x14ac:dyDescent="0.25">
      <c r="A326">
        <v>2024</v>
      </c>
      <c r="B326" s="28" t="s">
        <v>97</v>
      </c>
      <c r="C326" s="28" t="s">
        <v>99</v>
      </c>
      <c r="D326" s="28" t="s">
        <v>11</v>
      </c>
      <c r="E326" s="28" t="s">
        <v>12</v>
      </c>
      <c r="F326">
        <v>2</v>
      </c>
      <c r="G326">
        <v>0</v>
      </c>
      <c r="H326">
        <v>2</v>
      </c>
      <c r="I326" s="1">
        <v>1</v>
      </c>
    </row>
    <row r="327" spans="1:9" hidden="1" x14ac:dyDescent="0.25">
      <c r="A327">
        <v>2024</v>
      </c>
      <c r="B327" s="28" t="s">
        <v>100</v>
      </c>
      <c r="C327" s="28" t="s">
        <v>197</v>
      </c>
      <c r="D327" s="28" t="s">
        <v>18</v>
      </c>
      <c r="E327" s="28" t="s">
        <v>24</v>
      </c>
      <c r="F327">
        <v>2</v>
      </c>
      <c r="G327">
        <v>0</v>
      </c>
      <c r="H327">
        <v>2</v>
      </c>
      <c r="I327" s="1">
        <v>1</v>
      </c>
    </row>
    <row r="328" spans="1:9" hidden="1" x14ac:dyDescent="0.25">
      <c r="A328">
        <v>2024</v>
      </c>
      <c r="B328" s="28" t="s">
        <v>100</v>
      </c>
      <c r="C328" s="28" t="s">
        <v>116</v>
      </c>
      <c r="D328" s="28" t="s">
        <v>18</v>
      </c>
      <c r="E328" s="28" t="s">
        <v>237</v>
      </c>
      <c r="F328">
        <v>0</v>
      </c>
      <c r="G328">
        <v>2</v>
      </c>
      <c r="H328">
        <v>2</v>
      </c>
      <c r="I328" s="1">
        <v>0</v>
      </c>
    </row>
    <row r="329" spans="1:9" hidden="1" x14ac:dyDescent="0.25">
      <c r="A329">
        <v>2024</v>
      </c>
      <c r="B329" s="28" t="s">
        <v>46</v>
      </c>
      <c r="C329" s="28" t="s">
        <v>195</v>
      </c>
      <c r="D329" s="28" t="s">
        <v>11</v>
      </c>
      <c r="E329" s="28" t="s">
        <v>12</v>
      </c>
      <c r="F329">
        <v>0</v>
      </c>
      <c r="G329">
        <v>2</v>
      </c>
      <c r="H329">
        <v>2</v>
      </c>
      <c r="I329" s="1">
        <v>0</v>
      </c>
    </row>
    <row r="330" spans="1:9" hidden="1" x14ac:dyDescent="0.25">
      <c r="A330">
        <v>2024</v>
      </c>
      <c r="B330" s="28" t="s">
        <v>100</v>
      </c>
      <c r="C330" s="28" t="s">
        <v>465</v>
      </c>
      <c r="D330" s="28" t="s">
        <v>18</v>
      </c>
      <c r="E330" s="28" t="s">
        <v>115</v>
      </c>
      <c r="F330">
        <v>2</v>
      </c>
      <c r="G330">
        <v>0</v>
      </c>
      <c r="H330">
        <v>2</v>
      </c>
      <c r="I330" s="1">
        <v>1</v>
      </c>
    </row>
    <row r="331" spans="1:9" hidden="1" x14ac:dyDescent="0.25">
      <c r="A331">
        <v>2024</v>
      </c>
      <c r="B331" s="28" t="s">
        <v>100</v>
      </c>
      <c r="C331" s="28" t="s">
        <v>465</v>
      </c>
      <c r="D331" s="28" t="s">
        <v>11</v>
      </c>
      <c r="E331" s="28" t="s">
        <v>12</v>
      </c>
      <c r="F331">
        <v>1</v>
      </c>
      <c r="G331">
        <v>1</v>
      </c>
      <c r="H331">
        <v>2</v>
      </c>
      <c r="I331" s="1">
        <v>0.5</v>
      </c>
    </row>
    <row r="332" spans="1:9" hidden="1" x14ac:dyDescent="0.25">
      <c r="A332">
        <v>2024</v>
      </c>
      <c r="B332" s="28" t="s">
        <v>100</v>
      </c>
      <c r="C332" s="28" t="s">
        <v>459</v>
      </c>
      <c r="D332" s="28" t="s">
        <v>18</v>
      </c>
      <c r="E332" s="28" t="s">
        <v>12</v>
      </c>
      <c r="F332">
        <v>1</v>
      </c>
      <c r="G332">
        <v>1</v>
      </c>
      <c r="H332">
        <v>2</v>
      </c>
      <c r="I332" s="1">
        <v>0.5</v>
      </c>
    </row>
    <row r="333" spans="1:9" hidden="1" x14ac:dyDescent="0.25">
      <c r="A333">
        <v>2024</v>
      </c>
      <c r="B333" s="28" t="s">
        <v>46</v>
      </c>
      <c r="C333" s="28" t="s">
        <v>172</v>
      </c>
      <c r="D333" s="28" t="s">
        <v>18</v>
      </c>
      <c r="E333" s="28" t="s">
        <v>24</v>
      </c>
      <c r="F333">
        <v>2</v>
      </c>
      <c r="G333">
        <v>0</v>
      </c>
      <c r="H333">
        <v>2</v>
      </c>
      <c r="I333" s="1">
        <v>1</v>
      </c>
    </row>
    <row r="334" spans="1:9" hidden="1" x14ac:dyDescent="0.25">
      <c r="A334">
        <v>2024</v>
      </c>
      <c r="B334" s="28" t="s">
        <v>46</v>
      </c>
      <c r="C334" s="28" t="s">
        <v>171</v>
      </c>
      <c r="D334" s="28" t="s">
        <v>18</v>
      </c>
      <c r="E334" s="28" t="s">
        <v>12</v>
      </c>
      <c r="F334">
        <v>0</v>
      </c>
      <c r="G334">
        <v>2</v>
      </c>
      <c r="H334">
        <v>2</v>
      </c>
      <c r="I334" s="1">
        <v>0</v>
      </c>
    </row>
    <row r="335" spans="1:9" hidden="1" x14ac:dyDescent="0.25">
      <c r="A335">
        <v>2024</v>
      </c>
      <c r="B335" s="28" t="s">
        <v>46</v>
      </c>
      <c r="C335" s="28" t="s">
        <v>171</v>
      </c>
      <c r="D335" s="28" t="s">
        <v>18</v>
      </c>
      <c r="E335" s="28" t="s">
        <v>24</v>
      </c>
      <c r="F335">
        <v>2</v>
      </c>
      <c r="G335">
        <v>0</v>
      </c>
      <c r="H335">
        <v>2</v>
      </c>
      <c r="I335" s="1">
        <v>1</v>
      </c>
    </row>
    <row r="336" spans="1:9" hidden="1" x14ac:dyDescent="0.25">
      <c r="A336">
        <v>2024</v>
      </c>
      <c r="B336" s="28" t="s">
        <v>46</v>
      </c>
      <c r="C336" s="28" t="s">
        <v>194</v>
      </c>
      <c r="D336" s="28" t="s">
        <v>18</v>
      </c>
      <c r="E336" s="28" t="s">
        <v>24</v>
      </c>
      <c r="F336">
        <v>0</v>
      </c>
      <c r="G336">
        <v>2</v>
      </c>
      <c r="H336">
        <v>2</v>
      </c>
      <c r="I336" s="1">
        <v>0</v>
      </c>
    </row>
    <row r="337" spans="1:9" hidden="1" x14ac:dyDescent="0.25">
      <c r="A337">
        <v>2024</v>
      </c>
      <c r="B337" s="28" t="s">
        <v>46</v>
      </c>
      <c r="C337" s="28" t="s">
        <v>47</v>
      </c>
      <c r="D337" s="28" t="s">
        <v>18</v>
      </c>
      <c r="E337" s="28" t="s">
        <v>237</v>
      </c>
      <c r="F337">
        <v>0</v>
      </c>
      <c r="G337">
        <v>2</v>
      </c>
      <c r="H337">
        <v>2</v>
      </c>
      <c r="I337" s="1">
        <v>0</v>
      </c>
    </row>
    <row r="338" spans="1:9" hidden="1" x14ac:dyDescent="0.25">
      <c r="A338">
        <v>2024</v>
      </c>
      <c r="B338" s="28" t="s">
        <v>46</v>
      </c>
      <c r="C338" s="28" t="s">
        <v>47</v>
      </c>
      <c r="D338" s="28" t="s">
        <v>83</v>
      </c>
      <c r="E338" s="28" t="s">
        <v>84</v>
      </c>
      <c r="F338">
        <v>2</v>
      </c>
      <c r="G338">
        <v>0</v>
      </c>
      <c r="H338">
        <v>2</v>
      </c>
      <c r="I338" s="1">
        <v>1</v>
      </c>
    </row>
    <row r="339" spans="1:9" hidden="1" x14ac:dyDescent="0.25">
      <c r="A339">
        <v>2024</v>
      </c>
      <c r="B339" s="28" t="s">
        <v>27</v>
      </c>
      <c r="C339" s="28" t="s">
        <v>174</v>
      </c>
      <c r="D339" s="28" t="s">
        <v>18</v>
      </c>
      <c r="E339" s="28" t="s">
        <v>12</v>
      </c>
      <c r="F339">
        <v>1</v>
      </c>
      <c r="G339">
        <v>1</v>
      </c>
      <c r="H339">
        <v>2</v>
      </c>
      <c r="I339" s="1">
        <v>0.5</v>
      </c>
    </row>
    <row r="340" spans="1:9" hidden="1" x14ac:dyDescent="0.25">
      <c r="A340">
        <v>2024</v>
      </c>
      <c r="B340" s="28" t="s">
        <v>27</v>
      </c>
      <c r="C340" s="28" t="s">
        <v>113</v>
      </c>
      <c r="D340" s="28" t="s">
        <v>18</v>
      </c>
      <c r="E340" s="28" t="s">
        <v>115</v>
      </c>
      <c r="F340">
        <v>1</v>
      </c>
      <c r="G340">
        <v>1</v>
      </c>
      <c r="H340">
        <v>2</v>
      </c>
      <c r="I340" s="1">
        <v>0.5</v>
      </c>
    </row>
    <row r="341" spans="1:9" hidden="1" x14ac:dyDescent="0.25">
      <c r="A341">
        <v>2024</v>
      </c>
      <c r="B341" s="28" t="s">
        <v>27</v>
      </c>
      <c r="C341" s="28" t="s">
        <v>114</v>
      </c>
      <c r="D341" s="28" t="s">
        <v>83</v>
      </c>
      <c r="E341" s="28" t="s">
        <v>84</v>
      </c>
      <c r="F341">
        <v>2</v>
      </c>
      <c r="G341">
        <v>0</v>
      </c>
      <c r="H341">
        <v>2</v>
      </c>
      <c r="I341" s="1">
        <v>1</v>
      </c>
    </row>
    <row r="342" spans="1:9" hidden="1" x14ac:dyDescent="0.25">
      <c r="A342">
        <v>2024</v>
      </c>
      <c r="B342" s="28" t="s">
        <v>27</v>
      </c>
      <c r="C342" s="28" t="s">
        <v>113</v>
      </c>
      <c r="D342" s="28" t="s">
        <v>18</v>
      </c>
      <c r="E342" s="28" t="s">
        <v>24</v>
      </c>
      <c r="F342">
        <v>1</v>
      </c>
      <c r="G342">
        <v>1</v>
      </c>
      <c r="H342">
        <v>2</v>
      </c>
      <c r="I342" s="1">
        <v>0.5</v>
      </c>
    </row>
    <row r="343" spans="1:9" hidden="1" x14ac:dyDescent="0.25">
      <c r="A343">
        <v>2024</v>
      </c>
      <c r="B343" s="28" t="s">
        <v>27</v>
      </c>
      <c r="C343" s="28" t="s">
        <v>114</v>
      </c>
      <c r="D343" s="28" t="s">
        <v>18</v>
      </c>
      <c r="E343" s="28" t="s">
        <v>237</v>
      </c>
      <c r="F343">
        <v>0</v>
      </c>
      <c r="G343">
        <v>2</v>
      </c>
      <c r="H343">
        <v>2</v>
      </c>
      <c r="I343" s="1">
        <v>0</v>
      </c>
    </row>
    <row r="344" spans="1:9" hidden="1" x14ac:dyDescent="0.25">
      <c r="A344">
        <v>2024</v>
      </c>
      <c r="B344" s="28" t="s">
        <v>49</v>
      </c>
      <c r="C344" s="28" t="s">
        <v>50</v>
      </c>
      <c r="D344" s="28" t="s">
        <v>18</v>
      </c>
      <c r="E344" s="28" t="s">
        <v>12</v>
      </c>
      <c r="F344">
        <v>2</v>
      </c>
      <c r="G344">
        <v>0</v>
      </c>
      <c r="H344">
        <v>2</v>
      </c>
      <c r="I344" s="1">
        <v>1</v>
      </c>
    </row>
    <row r="345" spans="1:9" hidden="1" x14ac:dyDescent="0.25">
      <c r="A345">
        <v>2024</v>
      </c>
      <c r="B345" s="28" t="s">
        <v>110</v>
      </c>
      <c r="C345" s="28" t="s">
        <v>235</v>
      </c>
      <c r="D345" s="28" t="s">
        <v>18</v>
      </c>
      <c r="E345" s="28" t="s">
        <v>24</v>
      </c>
      <c r="F345">
        <v>1</v>
      </c>
      <c r="G345">
        <v>1</v>
      </c>
      <c r="H345">
        <v>2</v>
      </c>
      <c r="I345" s="1">
        <v>0.5</v>
      </c>
    </row>
    <row r="346" spans="1:9" hidden="1" x14ac:dyDescent="0.25">
      <c r="A346">
        <v>2024</v>
      </c>
      <c r="B346" s="28" t="s">
        <v>110</v>
      </c>
      <c r="C346" s="28" t="s">
        <v>507</v>
      </c>
      <c r="D346" s="28" t="s">
        <v>18</v>
      </c>
      <c r="E346" s="28" t="s">
        <v>12</v>
      </c>
      <c r="F346">
        <v>1</v>
      </c>
      <c r="G346">
        <v>1</v>
      </c>
      <c r="H346">
        <v>2</v>
      </c>
      <c r="I346" s="1">
        <v>0.5</v>
      </c>
    </row>
    <row r="347" spans="1:9" hidden="1" x14ac:dyDescent="0.25">
      <c r="A347">
        <v>2024</v>
      </c>
      <c r="B347" s="28" t="s">
        <v>110</v>
      </c>
      <c r="C347" s="28" t="s">
        <v>507</v>
      </c>
      <c r="D347" s="28" t="s">
        <v>18</v>
      </c>
      <c r="E347" s="28" t="s">
        <v>24</v>
      </c>
      <c r="F347">
        <v>0</v>
      </c>
      <c r="G347">
        <v>2</v>
      </c>
      <c r="H347">
        <v>2</v>
      </c>
      <c r="I347" s="1">
        <v>0</v>
      </c>
    </row>
    <row r="348" spans="1:9" hidden="1" x14ac:dyDescent="0.25">
      <c r="A348">
        <v>2024</v>
      </c>
      <c r="B348" s="28" t="s">
        <v>110</v>
      </c>
      <c r="C348" s="28" t="s">
        <v>507</v>
      </c>
      <c r="D348" s="28" t="s">
        <v>11</v>
      </c>
      <c r="E348" s="28" t="s">
        <v>12</v>
      </c>
      <c r="F348">
        <v>1</v>
      </c>
      <c r="G348">
        <v>1</v>
      </c>
      <c r="H348">
        <v>2</v>
      </c>
      <c r="I348" s="1">
        <v>0.5</v>
      </c>
    </row>
    <row r="349" spans="1:9" hidden="1" x14ac:dyDescent="0.25">
      <c r="A349">
        <v>2024</v>
      </c>
      <c r="B349" s="28" t="s">
        <v>51</v>
      </c>
      <c r="C349" s="28" t="s">
        <v>489</v>
      </c>
      <c r="D349" s="28" t="s">
        <v>11</v>
      </c>
      <c r="E349" s="28" t="s">
        <v>12</v>
      </c>
      <c r="F349">
        <v>0</v>
      </c>
      <c r="G349">
        <v>2</v>
      </c>
      <c r="H349">
        <v>2</v>
      </c>
      <c r="I349" s="1">
        <v>0</v>
      </c>
    </row>
    <row r="350" spans="1:9" hidden="1" x14ac:dyDescent="0.25">
      <c r="A350">
        <v>2024</v>
      </c>
      <c r="B350" s="28" t="s">
        <v>51</v>
      </c>
      <c r="C350" s="28" t="s">
        <v>232</v>
      </c>
      <c r="D350" s="28" t="s">
        <v>18</v>
      </c>
      <c r="E350" s="28" t="s">
        <v>12</v>
      </c>
      <c r="F350">
        <v>1</v>
      </c>
      <c r="G350">
        <v>1</v>
      </c>
      <c r="H350">
        <v>2</v>
      </c>
      <c r="I350" s="1">
        <v>0.5</v>
      </c>
    </row>
    <row r="351" spans="1:9" hidden="1" x14ac:dyDescent="0.25">
      <c r="A351">
        <v>2024</v>
      </c>
      <c r="B351" s="28" t="s">
        <v>51</v>
      </c>
      <c r="C351" s="28" t="s">
        <v>233</v>
      </c>
      <c r="D351" s="28" t="s">
        <v>18</v>
      </c>
      <c r="E351" s="28" t="s">
        <v>12</v>
      </c>
      <c r="F351">
        <v>1</v>
      </c>
      <c r="G351">
        <v>1</v>
      </c>
      <c r="H351">
        <v>2</v>
      </c>
      <c r="I351" s="1">
        <v>0.5</v>
      </c>
    </row>
    <row r="352" spans="1:9" hidden="1" x14ac:dyDescent="0.25">
      <c r="A352">
        <v>2024</v>
      </c>
      <c r="B352" s="28" t="s">
        <v>53</v>
      </c>
      <c r="C352" s="28" t="s">
        <v>54</v>
      </c>
      <c r="D352" s="28" t="s">
        <v>18</v>
      </c>
      <c r="E352" s="28" t="s">
        <v>115</v>
      </c>
      <c r="F352">
        <v>2</v>
      </c>
      <c r="G352">
        <v>0</v>
      </c>
      <c r="H352">
        <v>2</v>
      </c>
      <c r="I352" s="1">
        <v>1</v>
      </c>
    </row>
    <row r="353" spans="1:9" hidden="1" x14ac:dyDescent="0.25">
      <c r="A353">
        <v>2024</v>
      </c>
      <c r="B353" s="28" t="s">
        <v>53</v>
      </c>
      <c r="C353" s="28" t="s">
        <v>54</v>
      </c>
      <c r="D353" s="28" t="s">
        <v>18</v>
      </c>
      <c r="E353" s="28" t="s">
        <v>237</v>
      </c>
      <c r="F353">
        <v>0</v>
      </c>
      <c r="G353">
        <v>2</v>
      </c>
      <c r="H353">
        <v>2</v>
      </c>
      <c r="I353" s="1">
        <v>0</v>
      </c>
    </row>
    <row r="354" spans="1:9" hidden="1" x14ac:dyDescent="0.25">
      <c r="A354">
        <v>2024</v>
      </c>
      <c r="B354" s="28" t="s">
        <v>53</v>
      </c>
      <c r="C354" s="28" t="s">
        <v>190</v>
      </c>
      <c r="D354" s="28" t="s">
        <v>18</v>
      </c>
      <c r="E354" s="28" t="s">
        <v>12</v>
      </c>
      <c r="F354">
        <v>0</v>
      </c>
      <c r="G354">
        <v>2</v>
      </c>
      <c r="H354">
        <v>2</v>
      </c>
      <c r="I354" s="1">
        <v>0</v>
      </c>
    </row>
    <row r="355" spans="1:9" hidden="1" x14ac:dyDescent="0.25">
      <c r="A355">
        <v>2024</v>
      </c>
      <c r="B355" s="28" t="s">
        <v>53</v>
      </c>
      <c r="C355" s="28" t="s">
        <v>54</v>
      </c>
      <c r="D355" s="28" t="s">
        <v>83</v>
      </c>
      <c r="E355" s="28" t="s">
        <v>84</v>
      </c>
      <c r="F355">
        <v>0</v>
      </c>
      <c r="G355">
        <v>2</v>
      </c>
      <c r="H355">
        <v>2</v>
      </c>
      <c r="I355" s="1">
        <v>0</v>
      </c>
    </row>
    <row r="356" spans="1:9" hidden="1" x14ac:dyDescent="0.25">
      <c r="A356">
        <v>2024</v>
      </c>
      <c r="B356" s="28" t="s">
        <v>53</v>
      </c>
      <c r="C356" s="28" t="s">
        <v>54</v>
      </c>
      <c r="D356" s="28" t="s">
        <v>83</v>
      </c>
      <c r="E356" s="28" t="s">
        <v>154</v>
      </c>
      <c r="F356">
        <v>2</v>
      </c>
      <c r="G356">
        <v>0</v>
      </c>
      <c r="H356">
        <v>2</v>
      </c>
      <c r="I356" s="1">
        <v>1</v>
      </c>
    </row>
    <row r="357" spans="1:9" hidden="1" x14ac:dyDescent="0.25">
      <c r="A357">
        <v>2024</v>
      </c>
      <c r="B357" s="28" t="s">
        <v>51</v>
      </c>
      <c r="C357" s="28" t="s">
        <v>451</v>
      </c>
      <c r="D357" s="28" t="s">
        <v>11</v>
      </c>
      <c r="E357" s="28" t="s">
        <v>12</v>
      </c>
      <c r="F357">
        <v>0</v>
      </c>
      <c r="G357">
        <v>2</v>
      </c>
      <c r="H357">
        <v>2</v>
      </c>
      <c r="I357" s="1">
        <v>0</v>
      </c>
    </row>
    <row r="358" spans="1:9" hidden="1" x14ac:dyDescent="0.25">
      <c r="A358">
        <v>2024</v>
      </c>
      <c r="B358" s="28" t="s">
        <v>110</v>
      </c>
      <c r="C358" s="28" t="s">
        <v>182</v>
      </c>
      <c r="D358" s="28" t="s">
        <v>18</v>
      </c>
      <c r="E358" s="28" t="s">
        <v>24</v>
      </c>
      <c r="F358">
        <v>2</v>
      </c>
      <c r="G358">
        <v>0</v>
      </c>
      <c r="H358">
        <v>2</v>
      </c>
      <c r="I358" s="1">
        <v>1</v>
      </c>
    </row>
    <row r="359" spans="1:9" hidden="1" x14ac:dyDescent="0.25">
      <c r="A359">
        <v>2024</v>
      </c>
      <c r="B359" s="28" t="s">
        <v>110</v>
      </c>
      <c r="C359" s="28" t="s">
        <v>184</v>
      </c>
      <c r="D359" s="28" t="s">
        <v>18</v>
      </c>
      <c r="E359" s="28" t="s">
        <v>115</v>
      </c>
      <c r="F359">
        <v>2</v>
      </c>
      <c r="G359">
        <v>0</v>
      </c>
      <c r="H359">
        <v>2</v>
      </c>
      <c r="I359" s="1">
        <v>1</v>
      </c>
    </row>
    <row r="360" spans="1:9" hidden="1" x14ac:dyDescent="0.25">
      <c r="A360">
        <v>2024</v>
      </c>
      <c r="B360" s="28" t="s">
        <v>110</v>
      </c>
      <c r="C360" s="28" t="s">
        <v>184</v>
      </c>
      <c r="D360" s="28" t="s">
        <v>18</v>
      </c>
      <c r="E360" s="28" t="s">
        <v>24</v>
      </c>
      <c r="F360">
        <v>2</v>
      </c>
      <c r="G360">
        <v>0</v>
      </c>
      <c r="H360">
        <v>2</v>
      </c>
      <c r="I360" s="1">
        <v>1</v>
      </c>
    </row>
    <row r="361" spans="1:9" hidden="1" x14ac:dyDescent="0.25">
      <c r="A361">
        <v>2024</v>
      </c>
      <c r="B361" s="28" t="s">
        <v>110</v>
      </c>
      <c r="C361" s="28" t="s">
        <v>184</v>
      </c>
      <c r="D361" s="28" t="s">
        <v>11</v>
      </c>
      <c r="E361" s="28" t="s">
        <v>12</v>
      </c>
      <c r="F361">
        <v>0</v>
      </c>
      <c r="G361">
        <v>2</v>
      </c>
      <c r="H361">
        <v>2</v>
      </c>
      <c r="I361" s="1">
        <v>0</v>
      </c>
    </row>
    <row r="362" spans="1:9" hidden="1" x14ac:dyDescent="0.25">
      <c r="A362">
        <v>2024</v>
      </c>
      <c r="B362" s="28" t="s">
        <v>55</v>
      </c>
      <c r="C362" s="28" t="s">
        <v>107</v>
      </c>
      <c r="D362" s="28" t="s">
        <v>18</v>
      </c>
      <c r="E362" s="28" t="s">
        <v>24</v>
      </c>
      <c r="F362">
        <v>1</v>
      </c>
      <c r="G362">
        <v>1</v>
      </c>
      <c r="H362">
        <v>2</v>
      </c>
      <c r="I362" s="1">
        <v>0.5</v>
      </c>
    </row>
    <row r="363" spans="1:9" hidden="1" x14ac:dyDescent="0.25">
      <c r="A363">
        <v>2024</v>
      </c>
      <c r="B363" s="28" t="s">
        <v>55</v>
      </c>
      <c r="C363" s="28" t="s">
        <v>187</v>
      </c>
      <c r="D363" s="28" t="s">
        <v>11</v>
      </c>
      <c r="E363" s="28" t="s">
        <v>12</v>
      </c>
      <c r="F363">
        <v>0</v>
      </c>
      <c r="G363">
        <v>2</v>
      </c>
      <c r="H363">
        <v>2</v>
      </c>
      <c r="I363" s="1">
        <v>0</v>
      </c>
    </row>
    <row r="364" spans="1:9" hidden="1" x14ac:dyDescent="0.25">
      <c r="A364">
        <v>2024</v>
      </c>
      <c r="B364" s="28" t="s">
        <v>55</v>
      </c>
      <c r="C364" s="28" t="s">
        <v>458</v>
      </c>
      <c r="D364" s="28" t="s">
        <v>18</v>
      </c>
      <c r="E364" s="28" t="s">
        <v>24</v>
      </c>
      <c r="F364">
        <v>1</v>
      </c>
      <c r="G364">
        <v>1</v>
      </c>
      <c r="H364">
        <v>2</v>
      </c>
      <c r="I364" s="1">
        <v>0.5</v>
      </c>
    </row>
    <row r="365" spans="1:9" hidden="1" x14ac:dyDescent="0.25">
      <c r="A365">
        <v>2024</v>
      </c>
      <c r="B365" s="28" t="s">
        <v>55</v>
      </c>
      <c r="C365" s="28" t="s">
        <v>93</v>
      </c>
      <c r="D365" s="28" t="s">
        <v>18</v>
      </c>
      <c r="E365" s="28" t="s">
        <v>12</v>
      </c>
      <c r="F365">
        <v>0</v>
      </c>
      <c r="G365">
        <v>2</v>
      </c>
      <c r="H365">
        <v>2</v>
      </c>
      <c r="I365" s="1">
        <v>0</v>
      </c>
    </row>
    <row r="366" spans="1:9" hidden="1" x14ac:dyDescent="0.25">
      <c r="A366">
        <v>2024</v>
      </c>
      <c r="B366" s="28" t="s">
        <v>55</v>
      </c>
      <c r="C366" s="28" t="s">
        <v>452</v>
      </c>
      <c r="D366" s="28" t="s">
        <v>11</v>
      </c>
      <c r="E366" s="28" t="s">
        <v>12</v>
      </c>
      <c r="F366">
        <v>1</v>
      </c>
      <c r="G366">
        <v>1</v>
      </c>
      <c r="H366">
        <v>2</v>
      </c>
      <c r="I366" s="1">
        <v>0.5</v>
      </c>
    </row>
    <row r="367" spans="1:9" hidden="1" x14ac:dyDescent="0.25">
      <c r="A367">
        <v>2024</v>
      </c>
      <c r="B367" s="28" t="s">
        <v>94</v>
      </c>
      <c r="C367" s="28" t="s">
        <v>467</v>
      </c>
      <c r="D367" s="28" t="s">
        <v>11</v>
      </c>
      <c r="E367" s="28" t="s">
        <v>12</v>
      </c>
      <c r="F367">
        <v>1</v>
      </c>
      <c r="G367">
        <v>1</v>
      </c>
      <c r="H367">
        <v>2</v>
      </c>
      <c r="I367" s="1">
        <v>0.5</v>
      </c>
    </row>
    <row r="368" spans="1:9" hidden="1" x14ac:dyDescent="0.25">
      <c r="A368">
        <v>2024</v>
      </c>
      <c r="B368" s="28" t="s">
        <v>94</v>
      </c>
      <c r="C368" s="28" t="s">
        <v>203</v>
      </c>
      <c r="D368" s="28" t="s">
        <v>18</v>
      </c>
      <c r="E368" s="28" t="s">
        <v>115</v>
      </c>
      <c r="F368">
        <v>0</v>
      </c>
      <c r="G368">
        <v>2</v>
      </c>
      <c r="H368">
        <v>2</v>
      </c>
      <c r="I368" s="1">
        <v>0</v>
      </c>
    </row>
    <row r="369" spans="1:9" hidden="1" x14ac:dyDescent="0.25">
      <c r="A369">
        <v>2024</v>
      </c>
      <c r="B369" s="28" t="s">
        <v>94</v>
      </c>
      <c r="C369" s="28" t="s">
        <v>203</v>
      </c>
      <c r="D369" s="28" t="s">
        <v>18</v>
      </c>
      <c r="E369" s="28" t="s">
        <v>19</v>
      </c>
      <c r="F369">
        <v>2</v>
      </c>
      <c r="G369">
        <v>0</v>
      </c>
      <c r="H369">
        <v>2</v>
      </c>
      <c r="I369" s="1">
        <v>1</v>
      </c>
    </row>
    <row r="370" spans="1:9" hidden="1" x14ac:dyDescent="0.25">
      <c r="A370">
        <v>2024</v>
      </c>
      <c r="B370" s="28" t="s">
        <v>55</v>
      </c>
      <c r="C370" s="28" t="s">
        <v>105</v>
      </c>
      <c r="D370" s="28" t="s">
        <v>18</v>
      </c>
      <c r="E370" s="28" t="s">
        <v>115</v>
      </c>
      <c r="F370">
        <v>2</v>
      </c>
      <c r="G370">
        <v>0</v>
      </c>
      <c r="H370">
        <v>2</v>
      </c>
      <c r="I370" s="1">
        <v>1</v>
      </c>
    </row>
    <row r="371" spans="1:9" hidden="1" x14ac:dyDescent="0.25">
      <c r="A371">
        <v>2024</v>
      </c>
      <c r="B371" s="28" t="s">
        <v>53</v>
      </c>
      <c r="C371" s="28" t="s">
        <v>190</v>
      </c>
      <c r="D371" s="28" t="s">
        <v>11</v>
      </c>
      <c r="E371" s="28" t="s">
        <v>12</v>
      </c>
      <c r="F371">
        <v>1</v>
      </c>
      <c r="G371">
        <v>1</v>
      </c>
      <c r="H371">
        <v>2</v>
      </c>
      <c r="I371" s="1">
        <v>0.5</v>
      </c>
    </row>
    <row r="372" spans="1:9" hidden="1" x14ac:dyDescent="0.25">
      <c r="A372">
        <v>2024</v>
      </c>
      <c r="B372" s="28" t="s">
        <v>53</v>
      </c>
      <c r="C372" s="28" t="s">
        <v>375</v>
      </c>
      <c r="D372" s="28" t="s">
        <v>18</v>
      </c>
      <c r="E372" s="28" t="s">
        <v>24</v>
      </c>
      <c r="F372">
        <v>0</v>
      </c>
      <c r="G372">
        <v>2</v>
      </c>
      <c r="H372">
        <v>2</v>
      </c>
      <c r="I372" s="1">
        <v>0</v>
      </c>
    </row>
    <row r="373" spans="1:9" hidden="1" x14ac:dyDescent="0.25">
      <c r="A373">
        <v>2024</v>
      </c>
      <c r="B373" s="28" t="s">
        <v>102</v>
      </c>
      <c r="C373" s="28" t="s">
        <v>189</v>
      </c>
      <c r="D373" s="28" t="s">
        <v>18</v>
      </c>
      <c r="E373" s="28" t="s">
        <v>115</v>
      </c>
      <c r="F373">
        <v>2</v>
      </c>
      <c r="G373">
        <v>0</v>
      </c>
      <c r="H373">
        <v>2</v>
      </c>
      <c r="I373" s="1">
        <v>1</v>
      </c>
    </row>
    <row r="374" spans="1:9" hidden="1" x14ac:dyDescent="0.25">
      <c r="A374">
        <v>2024</v>
      </c>
      <c r="B374" s="28" t="s">
        <v>102</v>
      </c>
      <c r="C374" s="28" t="s">
        <v>103</v>
      </c>
      <c r="D374" s="28" t="s">
        <v>18</v>
      </c>
      <c r="E374" s="28" t="s">
        <v>24</v>
      </c>
      <c r="F374">
        <v>1</v>
      </c>
      <c r="G374">
        <v>1</v>
      </c>
      <c r="H374">
        <v>2</v>
      </c>
      <c r="I374" s="1">
        <v>0.5</v>
      </c>
    </row>
    <row r="375" spans="1:9" hidden="1" x14ac:dyDescent="0.25">
      <c r="A375">
        <v>2024</v>
      </c>
      <c r="B375" s="28" t="s">
        <v>53</v>
      </c>
      <c r="C375" s="28" t="s">
        <v>376</v>
      </c>
      <c r="D375" s="28" t="s">
        <v>11</v>
      </c>
      <c r="E375" s="28" t="s">
        <v>12</v>
      </c>
      <c r="F375">
        <v>0</v>
      </c>
      <c r="G375">
        <v>2</v>
      </c>
      <c r="H375">
        <v>2</v>
      </c>
      <c r="I375" s="1">
        <v>0</v>
      </c>
    </row>
    <row r="376" spans="1:9" hidden="1" x14ac:dyDescent="0.25">
      <c r="A376">
        <v>2024</v>
      </c>
      <c r="B376" s="28" t="s">
        <v>25</v>
      </c>
      <c r="C376" s="28" t="s">
        <v>327</v>
      </c>
      <c r="D376" s="28" t="s">
        <v>18</v>
      </c>
      <c r="E376" s="28" t="s">
        <v>115</v>
      </c>
      <c r="F376">
        <v>1</v>
      </c>
      <c r="G376">
        <v>1</v>
      </c>
      <c r="H376">
        <v>2</v>
      </c>
      <c r="I376" s="1">
        <v>0.5</v>
      </c>
    </row>
    <row r="377" spans="1:9" hidden="1" x14ac:dyDescent="0.25">
      <c r="A377">
        <v>2024</v>
      </c>
      <c r="B377" s="28" t="s">
        <v>25</v>
      </c>
      <c r="C377" s="28" t="s">
        <v>327</v>
      </c>
      <c r="D377" s="28" t="s">
        <v>18</v>
      </c>
      <c r="E377" s="28" t="s">
        <v>12</v>
      </c>
      <c r="F377">
        <v>1</v>
      </c>
      <c r="G377">
        <v>1</v>
      </c>
      <c r="H377">
        <v>2</v>
      </c>
      <c r="I377" s="1">
        <v>0.5</v>
      </c>
    </row>
    <row r="378" spans="1:9" hidden="1" x14ac:dyDescent="0.25">
      <c r="A378">
        <v>2024</v>
      </c>
      <c r="B378" s="28" t="s">
        <v>59</v>
      </c>
      <c r="C378" s="28" t="s">
        <v>215</v>
      </c>
      <c r="D378" s="28" t="s">
        <v>11</v>
      </c>
      <c r="E378" s="28" t="s">
        <v>12</v>
      </c>
      <c r="F378">
        <v>0</v>
      </c>
      <c r="G378">
        <v>2</v>
      </c>
      <c r="H378">
        <v>2</v>
      </c>
      <c r="I378" s="1">
        <v>0</v>
      </c>
    </row>
    <row r="379" spans="1:9" hidden="1" x14ac:dyDescent="0.25">
      <c r="A379">
        <v>2024</v>
      </c>
      <c r="B379" s="28" t="s">
        <v>59</v>
      </c>
      <c r="C379" s="28" t="s">
        <v>215</v>
      </c>
      <c r="D379" s="28" t="s">
        <v>18</v>
      </c>
      <c r="E379" s="28" t="s">
        <v>115</v>
      </c>
      <c r="F379">
        <v>2</v>
      </c>
      <c r="G379">
        <v>0</v>
      </c>
      <c r="H379">
        <v>2</v>
      </c>
      <c r="I379" s="1">
        <v>1</v>
      </c>
    </row>
    <row r="380" spans="1:9" hidden="1" x14ac:dyDescent="0.25">
      <c r="A380">
        <v>2024</v>
      </c>
      <c r="B380" s="28" t="s">
        <v>59</v>
      </c>
      <c r="C380" s="28" t="s">
        <v>215</v>
      </c>
      <c r="D380" s="28" t="s">
        <v>18</v>
      </c>
      <c r="E380" s="28" t="s">
        <v>12</v>
      </c>
      <c r="F380">
        <v>0</v>
      </c>
      <c r="G380">
        <v>2</v>
      </c>
      <c r="H380">
        <v>2</v>
      </c>
      <c r="I380" s="1">
        <v>0</v>
      </c>
    </row>
    <row r="381" spans="1:9" hidden="1" x14ac:dyDescent="0.25">
      <c r="A381">
        <v>2024</v>
      </c>
      <c r="B381" s="28" t="s">
        <v>25</v>
      </c>
      <c r="C381" s="28" t="s">
        <v>213</v>
      </c>
      <c r="D381" s="28" t="s">
        <v>18</v>
      </c>
      <c r="E381" s="28" t="s">
        <v>12</v>
      </c>
      <c r="F381">
        <v>2</v>
      </c>
      <c r="G381">
        <v>0</v>
      </c>
      <c r="H381">
        <v>2</v>
      </c>
      <c r="I381" s="1">
        <v>1</v>
      </c>
    </row>
    <row r="382" spans="1:9" hidden="1" x14ac:dyDescent="0.25">
      <c r="A382">
        <v>2024</v>
      </c>
      <c r="B382" s="28" t="s">
        <v>63</v>
      </c>
      <c r="C382" s="28" t="s">
        <v>81</v>
      </c>
      <c r="D382" s="28" t="s">
        <v>18</v>
      </c>
      <c r="E382" s="28" t="s">
        <v>19</v>
      </c>
      <c r="F382">
        <v>0</v>
      </c>
      <c r="G382">
        <v>2</v>
      </c>
      <c r="H382">
        <v>2</v>
      </c>
      <c r="I382" s="1">
        <v>0</v>
      </c>
    </row>
    <row r="383" spans="1:9" hidden="1" x14ac:dyDescent="0.25">
      <c r="A383">
        <v>2024</v>
      </c>
      <c r="B383" s="28" t="s">
        <v>63</v>
      </c>
      <c r="C383" s="28" t="s">
        <v>81</v>
      </c>
      <c r="D383" s="28" t="s">
        <v>18</v>
      </c>
      <c r="E383" s="28" t="s">
        <v>12</v>
      </c>
      <c r="F383">
        <v>1</v>
      </c>
      <c r="G383">
        <v>1</v>
      </c>
      <c r="H383">
        <v>2</v>
      </c>
      <c r="I383" s="1">
        <v>0.5</v>
      </c>
    </row>
    <row r="384" spans="1:9" hidden="1" x14ac:dyDescent="0.25">
      <c r="A384">
        <v>2024</v>
      </c>
      <c r="B384" s="28" t="s">
        <v>22</v>
      </c>
      <c r="C384" s="28" t="s">
        <v>223</v>
      </c>
      <c r="D384" s="28" t="s">
        <v>11</v>
      </c>
      <c r="E384" s="28" t="s">
        <v>12</v>
      </c>
      <c r="F384">
        <v>0</v>
      </c>
      <c r="G384">
        <v>2</v>
      </c>
      <c r="H384">
        <v>2</v>
      </c>
      <c r="I384" s="1">
        <v>0</v>
      </c>
    </row>
    <row r="385" spans="1:9" hidden="1" x14ac:dyDescent="0.25">
      <c r="A385">
        <v>2024</v>
      </c>
      <c r="B385" s="28" t="s">
        <v>63</v>
      </c>
      <c r="C385" s="28" t="s">
        <v>81</v>
      </c>
      <c r="D385" s="28" t="s">
        <v>11</v>
      </c>
      <c r="E385" s="28" t="s">
        <v>12</v>
      </c>
      <c r="F385">
        <v>0</v>
      </c>
      <c r="G385">
        <v>2</v>
      </c>
      <c r="H385">
        <v>2</v>
      </c>
      <c r="I385" s="1">
        <v>0</v>
      </c>
    </row>
    <row r="386" spans="1:9" x14ac:dyDescent="0.25">
      <c r="A386">
        <v>2024</v>
      </c>
      <c r="B386" s="28" t="s">
        <v>22</v>
      </c>
      <c r="C386" s="28" t="s">
        <v>23</v>
      </c>
      <c r="D386" s="28" t="s">
        <v>18</v>
      </c>
      <c r="E386" s="28" t="s">
        <v>19</v>
      </c>
      <c r="F386">
        <v>0</v>
      </c>
      <c r="G386">
        <v>2</v>
      </c>
      <c r="H386">
        <v>2</v>
      </c>
      <c r="I386" s="1">
        <v>0</v>
      </c>
    </row>
    <row r="387" spans="1:9" x14ac:dyDescent="0.25">
      <c r="A387">
        <v>2024</v>
      </c>
      <c r="B387" s="28" t="s">
        <v>22</v>
      </c>
      <c r="C387" s="28" t="s">
        <v>23</v>
      </c>
      <c r="D387" s="28" t="s">
        <v>11</v>
      </c>
      <c r="E387" s="28" t="s">
        <v>12</v>
      </c>
      <c r="F387">
        <v>1</v>
      </c>
      <c r="G387">
        <v>1</v>
      </c>
      <c r="H387">
        <v>2</v>
      </c>
      <c r="I387" s="1">
        <v>0.5</v>
      </c>
    </row>
    <row r="388" spans="1:9" hidden="1" x14ac:dyDescent="0.25">
      <c r="A388">
        <v>2024</v>
      </c>
      <c r="B388" s="28" t="s">
        <v>13</v>
      </c>
      <c r="C388" s="28" t="s">
        <v>20</v>
      </c>
      <c r="D388" s="28" t="s">
        <v>18</v>
      </c>
      <c r="E388" s="28" t="s">
        <v>12</v>
      </c>
      <c r="F388">
        <v>1</v>
      </c>
      <c r="G388">
        <v>1</v>
      </c>
      <c r="H388">
        <v>2</v>
      </c>
      <c r="I388" s="1">
        <v>0.5</v>
      </c>
    </row>
    <row r="389" spans="1:9" hidden="1" x14ac:dyDescent="0.25">
      <c r="A389">
        <v>2024</v>
      </c>
      <c r="B389" s="28" t="s">
        <v>13</v>
      </c>
      <c r="C389" s="28" t="s">
        <v>20</v>
      </c>
      <c r="D389" s="28" t="s">
        <v>18</v>
      </c>
      <c r="E389" s="28" t="s">
        <v>115</v>
      </c>
      <c r="F389">
        <v>2</v>
      </c>
      <c r="G389">
        <v>0</v>
      </c>
      <c r="H389">
        <v>2</v>
      </c>
      <c r="I389" s="1">
        <v>1</v>
      </c>
    </row>
    <row r="390" spans="1:9" hidden="1" x14ac:dyDescent="0.25">
      <c r="A390">
        <v>2024</v>
      </c>
      <c r="B390" s="28" t="s">
        <v>13</v>
      </c>
      <c r="C390" s="28" t="s">
        <v>206</v>
      </c>
      <c r="D390" s="28" t="s">
        <v>11</v>
      </c>
      <c r="E390" s="28" t="s">
        <v>12</v>
      </c>
      <c r="F390">
        <v>0</v>
      </c>
      <c r="G390">
        <v>2</v>
      </c>
      <c r="H390">
        <v>2</v>
      </c>
      <c r="I390" s="1">
        <v>0</v>
      </c>
    </row>
    <row r="391" spans="1:9" hidden="1" x14ac:dyDescent="0.25">
      <c r="A391">
        <v>2024</v>
      </c>
      <c r="B391" s="28" t="s">
        <v>88</v>
      </c>
      <c r="C391" s="28" t="s">
        <v>211</v>
      </c>
      <c r="D391" s="28" t="s">
        <v>18</v>
      </c>
      <c r="E391" s="28" t="s">
        <v>237</v>
      </c>
      <c r="F391">
        <v>0</v>
      </c>
      <c r="G391">
        <v>2</v>
      </c>
      <c r="H391">
        <v>2</v>
      </c>
      <c r="I391" s="1">
        <v>0</v>
      </c>
    </row>
    <row r="392" spans="1:9" hidden="1" x14ac:dyDescent="0.25">
      <c r="A392">
        <v>2024</v>
      </c>
      <c r="B392" s="28" t="s">
        <v>88</v>
      </c>
      <c r="C392" s="28" t="s">
        <v>211</v>
      </c>
      <c r="D392" s="28" t="s">
        <v>18</v>
      </c>
      <c r="E392" s="28" t="s">
        <v>12</v>
      </c>
      <c r="F392">
        <v>0</v>
      </c>
      <c r="G392">
        <v>2</v>
      </c>
      <c r="H392">
        <v>2</v>
      </c>
      <c r="I392" s="1">
        <v>0</v>
      </c>
    </row>
    <row r="393" spans="1:9" hidden="1" x14ac:dyDescent="0.25">
      <c r="A393">
        <v>2024</v>
      </c>
      <c r="B393" s="28" t="s">
        <v>88</v>
      </c>
      <c r="C393" s="28" t="s">
        <v>209</v>
      </c>
      <c r="D393" s="28" t="s">
        <v>18</v>
      </c>
      <c r="E393" s="28" t="s">
        <v>24</v>
      </c>
      <c r="F393">
        <v>1</v>
      </c>
      <c r="G393">
        <v>1</v>
      </c>
      <c r="H393">
        <v>2</v>
      </c>
      <c r="I393" s="1">
        <v>0.5</v>
      </c>
    </row>
    <row r="394" spans="1:9" hidden="1" x14ac:dyDescent="0.25">
      <c r="A394">
        <v>2024</v>
      </c>
      <c r="B394" s="28" t="s">
        <v>88</v>
      </c>
      <c r="C394" s="28" t="s">
        <v>211</v>
      </c>
      <c r="D394" s="28" t="s">
        <v>83</v>
      </c>
      <c r="E394" s="28" t="s">
        <v>84</v>
      </c>
      <c r="F394">
        <v>2</v>
      </c>
      <c r="G394">
        <v>0</v>
      </c>
      <c r="H394">
        <v>2</v>
      </c>
      <c r="I394" s="1">
        <v>1</v>
      </c>
    </row>
    <row r="395" spans="1:9" hidden="1" x14ac:dyDescent="0.25">
      <c r="A395">
        <v>2024</v>
      </c>
      <c r="B395" s="28" t="s">
        <v>88</v>
      </c>
      <c r="C395" s="28" t="s">
        <v>423</v>
      </c>
      <c r="D395" s="28" t="s">
        <v>18</v>
      </c>
      <c r="E395" s="28" t="s">
        <v>115</v>
      </c>
      <c r="F395">
        <v>1</v>
      </c>
      <c r="G395">
        <v>1</v>
      </c>
      <c r="H395">
        <v>2</v>
      </c>
      <c r="I395" s="1">
        <v>0.5</v>
      </c>
    </row>
    <row r="396" spans="1:9" hidden="1" x14ac:dyDescent="0.25">
      <c r="A396">
        <v>2024</v>
      </c>
      <c r="B396" s="28" t="s">
        <v>63</v>
      </c>
      <c r="C396" s="28" t="s">
        <v>481</v>
      </c>
      <c r="D396" s="28" t="s">
        <v>18</v>
      </c>
      <c r="E396" s="28" t="s">
        <v>24</v>
      </c>
      <c r="F396">
        <v>0</v>
      </c>
      <c r="G396">
        <v>2</v>
      </c>
      <c r="H396">
        <v>2</v>
      </c>
      <c r="I396" s="1">
        <v>0</v>
      </c>
    </row>
    <row r="397" spans="1:9" hidden="1" x14ac:dyDescent="0.25">
      <c r="A397">
        <v>2024</v>
      </c>
      <c r="B397" s="28" t="s">
        <v>13</v>
      </c>
      <c r="C397" s="28" t="s">
        <v>87</v>
      </c>
      <c r="D397" s="28" t="s">
        <v>11</v>
      </c>
      <c r="E397" s="28" t="s">
        <v>12</v>
      </c>
      <c r="F397">
        <v>0</v>
      </c>
      <c r="G397">
        <v>2</v>
      </c>
      <c r="H397">
        <v>2</v>
      </c>
      <c r="I397" s="1">
        <v>0</v>
      </c>
    </row>
    <row r="398" spans="1:9" hidden="1" x14ac:dyDescent="0.25">
      <c r="A398">
        <v>2024</v>
      </c>
      <c r="B398" s="28" t="s">
        <v>13</v>
      </c>
      <c r="C398" s="28" t="s">
        <v>90</v>
      </c>
      <c r="D398" s="28" t="s">
        <v>18</v>
      </c>
      <c r="E398" s="28" t="s">
        <v>115</v>
      </c>
      <c r="F398">
        <v>2</v>
      </c>
      <c r="G398">
        <v>0</v>
      </c>
      <c r="H398">
        <v>2</v>
      </c>
      <c r="I398" s="1">
        <v>1</v>
      </c>
    </row>
    <row r="399" spans="1:9" hidden="1" x14ac:dyDescent="0.25">
      <c r="A399">
        <v>2024</v>
      </c>
      <c r="B399" s="28" t="s">
        <v>13</v>
      </c>
      <c r="C399" s="28" t="s">
        <v>90</v>
      </c>
      <c r="D399" s="28" t="s">
        <v>83</v>
      </c>
      <c r="E399" s="28" t="s">
        <v>154</v>
      </c>
      <c r="F399">
        <v>2</v>
      </c>
      <c r="G399">
        <v>0</v>
      </c>
      <c r="H399">
        <v>2</v>
      </c>
      <c r="I399" s="1">
        <v>1</v>
      </c>
    </row>
    <row r="400" spans="1:9" hidden="1" x14ac:dyDescent="0.25">
      <c r="A400">
        <v>2024</v>
      </c>
      <c r="B400" s="28" t="s">
        <v>13</v>
      </c>
      <c r="C400" s="28" t="s">
        <v>90</v>
      </c>
      <c r="D400" s="28" t="s">
        <v>11</v>
      </c>
      <c r="E400" s="28" t="s">
        <v>12</v>
      </c>
      <c r="F400">
        <v>0</v>
      </c>
      <c r="G400">
        <v>2</v>
      </c>
      <c r="H400">
        <v>2</v>
      </c>
      <c r="I400" s="1">
        <v>0</v>
      </c>
    </row>
    <row r="401" spans="1:9" hidden="1" x14ac:dyDescent="0.25">
      <c r="A401">
        <v>2024</v>
      </c>
      <c r="B401" s="28" t="s">
        <v>70</v>
      </c>
      <c r="C401" s="28" t="s">
        <v>108</v>
      </c>
      <c r="D401" s="28" t="s">
        <v>11</v>
      </c>
      <c r="E401" s="28" t="s">
        <v>12</v>
      </c>
      <c r="F401">
        <v>0</v>
      </c>
      <c r="G401">
        <v>2</v>
      </c>
      <c r="H401">
        <v>2</v>
      </c>
      <c r="I401" s="1">
        <v>0</v>
      </c>
    </row>
    <row r="402" spans="1:9" hidden="1" x14ac:dyDescent="0.25">
      <c r="A402">
        <v>2024</v>
      </c>
      <c r="B402" s="28" t="s">
        <v>70</v>
      </c>
      <c r="C402" s="28" t="s">
        <v>519</v>
      </c>
      <c r="D402" s="28" t="s">
        <v>18</v>
      </c>
      <c r="E402" s="28" t="s">
        <v>24</v>
      </c>
      <c r="F402">
        <v>1</v>
      </c>
      <c r="G402">
        <v>1</v>
      </c>
      <c r="H402">
        <v>2</v>
      </c>
      <c r="I402" s="1">
        <v>0.5</v>
      </c>
    </row>
    <row r="403" spans="1:9" hidden="1" x14ac:dyDescent="0.25">
      <c r="A403">
        <v>2024</v>
      </c>
      <c r="B403" s="28" t="s">
        <v>70</v>
      </c>
      <c r="C403" s="28" t="s">
        <v>226</v>
      </c>
      <c r="D403" s="28" t="s">
        <v>18</v>
      </c>
      <c r="E403" s="28" t="s">
        <v>12</v>
      </c>
      <c r="F403">
        <v>0</v>
      </c>
      <c r="G403">
        <v>2</v>
      </c>
      <c r="H403">
        <v>2</v>
      </c>
      <c r="I403" s="1">
        <v>0</v>
      </c>
    </row>
    <row r="404" spans="1:9" hidden="1" x14ac:dyDescent="0.25">
      <c r="A404">
        <v>2024</v>
      </c>
      <c r="B404" s="28" t="s">
        <v>70</v>
      </c>
      <c r="C404" s="28" t="s">
        <v>74</v>
      </c>
      <c r="D404" s="28" t="s">
        <v>18</v>
      </c>
      <c r="E404" s="28" t="s">
        <v>12</v>
      </c>
      <c r="F404">
        <v>2</v>
      </c>
      <c r="G404">
        <v>0</v>
      </c>
      <c r="H404">
        <v>2</v>
      </c>
      <c r="I404" s="1">
        <v>1</v>
      </c>
    </row>
    <row r="405" spans="1:9" hidden="1" x14ac:dyDescent="0.25">
      <c r="A405">
        <v>2024</v>
      </c>
      <c r="B405" s="28" t="s">
        <v>70</v>
      </c>
      <c r="C405" s="28" t="s">
        <v>74</v>
      </c>
      <c r="D405" s="28" t="s">
        <v>18</v>
      </c>
      <c r="E405" s="28" t="s">
        <v>24</v>
      </c>
      <c r="F405">
        <v>0</v>
      </c>
      <c r="G405">
        <v>2</v>
      </c>
      <c r="H405">
        <v>2</v>
      </c>
      <c r="I405" s="1">
        <v>0</v>
      </c>
    </row>
    <row r="406" spans="1:9" hidden="1" x14ac:dyDescent="0.25">
      <c r="A406">
        <v>2024</v>
      </c>
      <c r="B406" s="28" t="s">
        <v>51</v>
      </c>
      <c r="C406" s="28" t="s">
        <v>229</v>
      </c>
      <c r="D406" s="28" t="s">
        <v>18</v>
      </c>
      <c r="E406" s="28" t="s">
        <v>12</v>
      </c>
      <c r="F406">
        <v>1</v>
      </c>
      <c r="G406">
        <v>1</v>
      </c>
      <c r="H406">
        <v>2</v>
      </c>
      <c r="I406" s="1">
        <v>0.5</v>
      </c>
    </row>
    <row r="407" spans="1:9" hidden="1" x14ac:dyDescent="0.25">
      <c r="A407">
        <v>2024</v>
      </c>
      <c r="B407" s="28" t="s">
        <v>51</v>
      </c>
      <c r="C407" s="28" t="s">
        <v>441</v>
      </c>
      <c r="D407" s="28" t="s">
        <v>18</v>
      </c>
      <c r="E407" s="28" t="s">
        <v>115</v>
      </c>
      <c r="F407">
        <v>1</v>
      </c>
      <c r="G407">
        <v>1</v>
      </c>
      <c r="H407">
        <v>2</v>
      </c>
      <c r="I407" s="1">
        <v>0.5</v>
      </c>
    </row>
    <row r="408" spans="1:9" hidden="1" x14ac:dyDescent="0.25">
      <c r="A408">
        <v>2024</v>
      </c>
      <c r="B408" s="28" t="s">
        <v>51</v>
      </c>
      <c r="C408" s="28" t="s">
        <v>227</v>
      </c>
      <c r="D408" s="28" t="s">
        <v>11</v>
      </c>
      <c r="E408" s="28" t="s">
        <v>12</v>
      </c>
      <c r="F408">
        <v>1</v>
      </c>
      <c r="G408">
        <v>1</v>
      </c>
      <c r="H408">
        <v>2</v>
      </c>
      <c r="I408" s="1">
        <v>0.5</v>
      </c>
    </row>
    <row r="409" spans="1:9" hidden="1" x14ac:dyDescent="0.25">
      <c r="A409">
        <v>2024</v>
      </c>
      <c r="B409" s="28" t="s">
        <v>70</v>
      </c>
      <c r="C409" s="28" t="s">
        <v>379</v>
      </c>
      <c r="D409" s="28" t="s">
        <v>18</v>
      </c>
      <c r="E409" s="28" t="s">
        <v>12</v>
      </c>
      <c r="F409">
        <v>1</v>
      </c>
      <c r="G409">
        <v>1</v>
      </c>
      <c r="H409">
        <v>2</v>
      </c>
      <c r="I409" s="1">
        <v>0.5</v>
      </c>
    </row>
    <row r="410" spans="1:9" hidden="1" x14ac:dyDescent="0.25">
      <c r="A410">
        <v>2024</v>
      </c>
      <c r="B410" s="28" t="s">
        <v>51</v>
      </c>
      <c r="C410" s="28" t="s">
        <v>228</v>
      </c>
      <c r="D410" s="28" t="s">
        <v>18</v>
      </c>
      <c r="E410" s="28" t="s">
        <v>12</v>
      </c>
      <c r="F410">
        <v>1</v>
      </c>
      <c r="G410">
        <v>1</v>
      </c>
      <c r="H410">
        <v>2</v>
      </c>
      <c r="I410" s="1">
        <v>0.5</v>
      </c>
    </row>
    <row r="411" spans="1:9" hidden="1" x14ac:dyDescent="0.25">
      <c r="A411">
        <v>2024</v>
      </c>
      <c r="B411" s="28" t="s">
        <v>70</v>
      </c>
      <c r="C411" s="28" t="s">
        <v>80</v>
      </c>
      <c r="D411" s="28" t="s">
        <v>18</v>
      </c>
      <c r="E411" s="28" t="s">
        <v>115</v>
      </c>
      <c r="F411">
        <v>2</v>
      </c>
      <c r="G411">
        <v>0</v>
      </c>
      <c r="H411">
        <v>2</v>
      </c>
      <c r="I411" s="1">
        <v>1</v>
      </c>
    </row>
    <row r="412" spans="1:9" hidden="1" x14ac:dyDescent="0.25">
      <c r="A412">
        <v>2024</v>
      </c>
      <c r="B412" s="28" t="s">
        <v>15</v>
      </c>
      <c r="C412" s="28" t="s">
        <v>476</v>
      </c>
      <c r="D412" s="28" t="s">
        <v>11</v>
      </c>
      <c r="E412" s="28" t="s">
        <v>12</v>
      </c>
      <c r="F412">
        <v>0</v>
      </c>
      <c r="G412">
        <v>2</v>
      </c>
      <c r="H412">
        <v>2</v>
      </c>
      <c r="I412" s="1">
        <v>0</v>
      </c>
    </row>
    <row r="413" spans="1:9" hidden="1" x14ac:dyDescent="0.25">
      <c r="A413">
        <v>2024</v>
      </c>
      <c r="B413" s="28" t="s">
        <v>70</v>
      </c>
      <c r="C413" s="28" t="s">
        <v>478</v>
      </c>
      <c r="D413" s="28" t="s">
        <v>18</v>
      </c>
      <c r="E413" s="28" t="s">
        <v>24</v>
      </c>
      <c r="F413">
        <v>1</v>
      </c>
      <c r="G413">
        <v>1</v>
      </c>
      <c r="H413">
        <v>2</v>
      </c>
      <c r="I413" s="1">
        <v>0.5</v>
      </c>
    </row>
    <row r="414" spans="1:9" hidden="1" x14ac:dyDescent="0.25">
      <c r="A414">
        <v>2024</v>
      </c>
      <c r="B414" s="28" t="s">
        <v>59</v>
      </c>
      <c r="C414" s="28" t="s">
        <v>85</v>
      </c>
      <c r="D414" s="28" t="s">
        <v>18</v>
      </c>
      <c r="E414" s="28" t="s">
        <v>12</v>
      </c>
      <c r="F414">
        <v>0</v>
      </c>
      <c r="G414">
        <v>2</v>
      </c>
      <c r="H414">
        <v>2</v>
      </c>
      <c r="I414" s="1">
        <v>0</v>
      </c>
    </row>
    <row r="415" spans="1:9" hidden="1" x14ac:dyDescent="0.25">
      <c r="A415">
        <v>2024</v>
      </c>
      <c r="B415" s="28" t="s">
        <v>59</v>
      </c>
      <c r="C415" s="28" t="s">
        <v>485</v>
      </c>
      <c r="D415" s="28" t="s">
        <v>11</v>
      </c>
      <c r="E415" s="28" t="s">
        <v>12</v>
      </c>
      <c r="F415">
        <v>1</v>
      </c>
      <c r="G415">
        <v>1</v>
      </c>
      <c r="H415">
        <v>2</v>
      </c>
      <c r="I415" s="1">
        <v>0.5</v>
      </c>
    </row>
    <row r="416" spans="1:9" hidden="1" x14ac:dyDescent="0.25">
      <c r="A416">
        <v>2024</v>
      </c>
      <c r="B416" s="28" t="s">
        <v>59</v>
      </c>
      <c r="C416" s="28" t="s">
        <v>439</v>
      </c>
      <c r="D416" s="28" t="s">
        <v>18</v>
      </c>
      <c r="E416" s="28" t="s">
        <v>24</v>
      </c>
      <c r="F416">
        <v>0</v>
      </c>
      <c r="G416">
        <v>2</v>
      </c>
      <c r="H416">
        <v>2</v>
      </c>
      <c r="I416" s="1">
        <v>0</v>
      </c>
    </row>
    <row r="417" spans="1:9" hidden="1" x14ac:dyDescent="0.25">
      <c r="A417">
        <v>2024</v>
      </c>
      <c r="B417" s="28" t="s">
        <v>59</v>
      </c>
      <c r="C417" s="28" t="s">
        <v>439</v>
      </c>
      <c r="D417" s="28" t="s">
        <v>11</v>
      </c>
      <c r="E417" s="28" t="s">
        <v>12</v>
      </c>
      <c r="F417">
        <v>2</v>
      </c>
      <c r="G417">
        <v>0</v>
      </c>
      <c r="H417">
        <v>2</v>
      </c>
      <c r="I417" s="1">
        <v>1</v>
      </c>
    </row>
    <row r="418" spans="1:9" hidden="1" x14ac:dyDescent="0.25">
      <c r="A418">
        <v>2024</v>
      </c>
      <c r="B418" s="28" t="s">
        <v>59</v>
      </c>
      <c r="C418" s="28" t="s">
        <v>86</v>
      </c>
      <c r="D418" s="28" t="s">
        <v>18</v>
      </c>
      <c r="E418" s="28" t="s">
        <v>12</v>
      </c>
      <c r="F418">
        <v>2</v>
      </c>
      <c r="G418">
        <v>0</v>
      </c>
      <c r="H418">
        <v>2</v>
      </c>
      <c r="I418" s="1">
        <v>1</v>
      </c>
    </row>
    <row r="419" spans="1:9" hidden="1" x14ac:dyDescent="0.25">
      <c r="A419">
        <v>2024</v>
      </c>
      <c r="B419" s="28" t="s">
        <v>66</v>
      </c>
      <c r="C419" s="28" t="s">
        <v>76</v>
      </c>
      <c r="D419" s="28" t="s">
        <v>11</v>
      </c>
      <c r="E419" s="28" t="s">
        <v>12</v>
      </c>
      <c r="F419">
        <v>0</v>
      </c>
      <c r="G419">
        <v>2</v>
      </c>
      <c r="H419">
        <v>2</v>
      </c>
      <c r="I419" s="1">
        <v>0</v>
      </c>
    </row>
    <row r="420" spans="1:9" hidden="1" x14ac:dyDescent="0.25">
      <c r="A420">
        <v>2024</v>
      </c>
      <c r="B420" s="28" t="s">
        <v>15</v>
      </c>
      <c r="C420" s="28" t="s">
        <v>79</v>
      </c>
      <c r="D420" s="28" t="s">
        <v>18</v>
      </c>
      <c r="E420" s="28" t="s">
        <v>24</v>
      </c>
      <c r="F420">
        <v>1</v>
      </c>
      <c r="G420">
        <v>1</v>
      </c>
      <c r="H420">
        <v>2</v>
      </c>
      <c r="I420" s="1">
        <v>0.5</v>
      </c>
    </row>
    <row r="421" spans="1:9" hidden="1" x14ac:dyDescent="0.25">
      <c r="A421">
        <v>2024</v>
      </c>
      <c r="B421" s="28" t="s">
        <v>15</v>
      </c>
      <c r="C421" s="28" t="s">
        <v>65</v>
      </c>
      <c r="D421" s="28" t="s">
        <v>18</v>
      </c>
      <c r="E421" s="28" t="s">
        <v>24</v>
      </c>
      <c r="F421">
        <v>0</v>
      </c>
      <c r="G421">
        <v>2</v>
      </c>
      <c r="H421">
        <v>2</v>
      </c>
      <c r="I421" s="1">
        <v>0</v>
      </c>
    </row>
    <row r="422" spans="1:9" hidden="1" x14ac:dyDescent="0.25">
      <c r="A422">
        <v>2024</v>
      </c>
      <c r="B422" s="28" t="s">
        <v>15</v>
      </c>
      <c r="C422" s="28" t="s">
        <v>65</v>
      </c>
      <c r="D422" s="28" t="s">
        <v>18</v>
      </c>
      <c r="E422" s="28" t="s">
        <v>115</v>
      </c>
      <c r="F422">
        <v>2</v>
      </c>
      <c r="G422">
        <v>0</v>
      </c>
      <c r="H422">
        <v>2</v>
      </c>
      <c r="I422" s="1">
        <v>1</v>
      </c>
    </row>
    <row r="423" spans="1:9" hidden="1" x14ac:dyDescent="0.25">
      <c r="A423">
        <v>2024</v>
      </c>
      <c r="B423" s="28" t="s">
        <v>134</v>
      </c>
      <c r="C423" s="28" t="s">
        <v>136</v>
      </c>
      <c r="D423" s="28" t="s">
        <v>18</v>
      </c>
      <c r="E423" s="28" t="s">
        <v>237</v>
      </c>
      <c r="F423">
        <v>0</v>
      </c>
      <c r="G423">
        <v>2</v>
      </c>
      <c r="H423">
        <v>2</v>
      </c>
      <c r="I423" s="1">
        <v>0</v>
      </c>
    </row>
    <row r="424" spans="1:9" hidden="1" x14ac:dyDescent="0.25">
      <c r="A424">
        <v>2024</v>
      </c>
      <c r="B424" s="28" t="s">
        <v>33</v>
      </c>
      <c r="C424" s="28" t="s">
        <v>131</v>
      </c>
      <c r="D424" s="28" t="s">
        <v>11</v>
      </c>
      <c r="E424" s="28" t="s">
        <v>12</v>
      </c>
      <c r="F424">
        <v>2</v>
      </c>
      <c r="G424">
        <v>0</v>
      </c>
      <c r="H424">
        <v>2</v>
      </c>
      <c r="I424" s="1">
        <v>1</v>
      </c>
    </row>
    <row r="425" spans="1:9" hidden="1" x14ac:dyDescent="0.25">
      <c r="A425">
        <v>2024</v>
      </c>
      <c r="B425" s="28" t="s">
        <v>33</v>
      </c>
      <c r="C425" s="28" t="s">
        <v>141</v>
      </c>
      <c r="D425" s="28" t="s">
        <v>18</v>
      </c>
      <c r="E425" s="28" t="s">
        <v>19</v>
      </c>
      <c r="F425">
        <v>0</v>
      </c>
      <c r="G425">
        <v>2</v>
      </c>
      <c r="H425">
        <v>2</v>
      </c>
      <c r="I425" s="1">
        <v>0</v>
      </c>
    </row>
    <row r="426" spans="1:9" hidden="1" x14ac:dyDescent="0.25">
      <c r="A426">
        <v>2024</v>
      </c>
      <c r="B426" s="28" t="s">
        <v>35</v>
      </c>
      <c r="C426" s="28" t="s">
        <v>139</v>
      </c>
      <c r="D426" s="28" t="s">
        <v>18</v>
      </c>
      <c r="E426" s="28" t="s">
        <v>24</v>
      </c>
      <c r="F426">
        <v>1</v>
      </c>
      <c r="G426">
        <v>1</v>
      </c>
      <c r="H426">
        <v>2</v>
      </c>
      <c r="I426" s="1">
        <v>0.5</v>
      </c>
    </row>
    <row r="427" spans="1:9" hidden="1" x14ac:dyDescent="0.25">
      <c r="A427">
        <v>2024</v>
      </c>
      <c r="B427" s="28" t="s">
        <v>35</v>
      </c>
      <c r="C427" s="28" t="s">
        <v>139</v>
      </c>
      <c r="D427" s="28" t="s">
        <v>18</v>
      </c>
      <c r="E427" s="28" t="s">
        <v>237</v>
      </c>
      <c r="F427">
        <v>0</v>
      </c>
      <c r="G427">
        <v>2</v>
      </c>
      <c r="H427">
        <v>2</v>
      </c>
      <c r="I427" s="1">
        <v>0</v>
      </c>
    </row>
    <row r="428" spans="1:9" hidden="1" x14ac:dyDescent="0.25">
      <c r="A428">
        <v>2024</v>
      </c>
      <c r="B428" s="28" t="s">
        <v>35</v>
      </c>
      <c r="C428" s="28" t="s">
        <v>138</v>
      </c>
      <c r="D428" s="28" t="s">
        <v>18</v>
      </c>
      <c r="E428" s="28" t="s">
        <v>24</v>
      </c>
      <c r="F428">
        <v>1</v>
      </c>
      <c r="G428">
        <v>1</v>
      </c>
      <c r="H428">
        <v>2</v>
      </c>
      <c r="I428" s="1">
        <v>0.5</v>
      </c>
    </row>
    <row r="429" spans="1:9" hidden="1" x14ac:dyDescent="0.25">
      <c r="A429">
        <v>2024</v>
      </c>
      <c r="B429" s="28" t="s">
        <v>35</v>
      </c>
      <c r="C429" s="28" t="s">
        <v>139</v>
      </c>
      <c r="D429" s="28" t="s">
        <v>83</v>
      </c>
      <c r="E429" s="28" t="s">
        <v>84</v>
      </c>
      <c r="F429">
        <v>0</v>
      </c>
      <c r="G429">
        <v>2</v>
      </c>
      <c r="H429">
        <v>2</v>
      </c>
      <c r="I429" s="1">
        <v>0</v>
      </c>
    </row>
    <row r="430" spans="1:9" hidden="1" x14ac:dyDescent="0.25">
      <c r="A430">
        <v>2024</v>
      </c>
      <c r="B430" s="28" t="s">
        <v>35</v>
      </c>
      <c r="C430" s="28" t="s">
        <v>139</v>
      </c>
      <c r="D430" s="28" t="s">
        <v>83</v>
      </c>
      <c r="E430" s="28" t="s">
        <v>154</v>
      </c>
      <c r="F430">
        <v>1</v>
      </c>
      <c r="G430">
        <v>1</v>
      </c>
      <c r="H430">
        <v>2</v>
      </c>
      <c r="I430" s="1">
        <v>0.5</v>
      </c>
    </row>
    <row r="431" spans="1:9" hidden="1" x14ac:dyDescent="0.25">
      <c r="A431">
        <v>2024</v>
      </c>
      <c r="B431" s="28" t="s">
        <v>31</v>
      </c>
      <c r="C431" s="28" t="s">
        <v>447</v>
      </c>
      <c r="D431" s="28" t="s">
        <v>11</v>
      </c>
      <c r="E431" s="28" t="s">
        <v>12</v>
      </c>
      <c r="F431">
        <v>1</v>
      </c>
      <c r="G431">
        <v>1</v>
      </c>
      <c r="H431">
        <v>2</v>
      </c>
      <c r="I431" s="1">
        <v>0.5</v>
      </c>
    </row>
    <row r="432" spans="1:9" hidden="1" x14ac:dyDescent="0.25">
      <c r="A432">
        <v>2024</v>
      </c>
      <c r="B432" s="28" t="s">
        <v>31</v>
      </c>
      <c r="C432" s="28" t="s">
        <v>133</v>
      </c>
      <c r="D432" s="28" t="s">
        <v>18</v>
      </c>
      <c r="E432" s="28" t="s">
        <v>237</v>
      </c>
      <c r="F432">
        <v>0</v>
      </c>
      <c r="G432">
        <v>2</v>
      </c>
      <c r="H432">
        <v>2</v>
      </c>
      <c r="I432" s="1">
        <v>0</v>
      </c>
    </row>
    <row r="433" spans="1:9" hidden="1" x14ac:dyDescent="0.25">
      <c r="A433">
        <v>2024</v>
      </c>
      <c r="B433" s="28" t="s">
        <v>31</v>
      </c>
      <c r="C433" s="28" t="s">
        <v>146</v>
      </c>
      <c r="D433" s="28" t="s">
        <v>11</v>
      </c>
      <c r="E433" s="28" t="s">
        <v>12</v>
      </c>
      <c r="F433">
        <v>1</v>
      </c>
      <c r="G433">
        <v>1</v>
      </c>
      <c r="H433">
        <v>2</v>
      </c>
      <c r="I433" s="1">
        <v>0.5</v>
      </c>
    </row>
    <row r="434" spans="1:9" hidden="1" x14ac:dyDescent="0.25">
      <c r="A434">
        <v>2024</v>
      </c>
      <c r="B434" s="28" t="s">
        <v>9</v>
      </c>
      <c r="C434" s="28" t="s">
        <v>10</v>
      </c>
      <c r="D434" s="28" t="s">
        <v>18</v>
      </c>
      <c r="E434" s="28" t="s">
        <v>24</v>
      </c>
      <c r="F434">
        <v>2</v>
      </c>
      <c r="G434">
        <v>0</v>
      </c>
      <c r="H434">
        <v>2</v>
      </c>
      <c r="I434" s="1">
        <v>1</v>
      </c>
    </row>
    <row r="435" spans="1:9" hidden="1" x14ac:dyDescent="0.25">
      <c r="A435">
        <v>2024</v>
      </c>
      <c r="B435" s="28" t="s">
        <v>9</v>
      </c>
      <c r="C435" s="28" t="s">
        <v>143</v>
      </c>
      <c r="D435" s="28" t="s">
        <v>18</v>
      </c>
      <c r="E435" s="28" t="s">
        <v>24</v>
      </c>
      <c r="F435">
        <v>1</v>
      </c>
      <c r="G435">
        <v>1</v>
      </c>
      <c r="H435">
        <v>2</v>
      </c>
      <c r="I435" s="1">
        <v>0.5</v>
      </c>
    </row>
    <row r="436" spans="1:9" hidden="1" x14ac:dyDescent="0.25">
      <c r="A436">
        <v>2024</v>
      </c>
      <c r="B436" s="28" t="s">
        <v>9</v>
      </c>
      <c r="C436" s="28" t="s">
        <v>437</v>
      </c>
      <c r="D436" s="28" t="s">
        <v>18</v>
      </c>
      <c r="E436" s="28" t="s">
        <v>19</v>
      </c>
      <c r="F436">
        <v>1</v>
      </c>
      <c r="G436">
        <v>1</v>
      </c>
      <c r="H436">
        <v>2</v>
      </c>
      <c r="I436" s="1">
        <v>0.5</v>
      </c>
    </row>
    <row r="437" spans="1:9" hidden="1" x14ac:dyDescent="0.25">
      <c r="A437">
        <v>2024</v>
      </c>
      <c r="B437" s="28" t="s">
        <v>31</v>
      </c>
      <c r="C437" s="28" t="s">
        <v>447</v>
      </c>
      <c r="D437" s="28" t="s">
        <v>18</v>
      </c>
      <c r="E437" s="28" t="s">
        <v>12</v>
      </c>
      <c r="F437">
        <v>2</v>
      </c>
      <c r="G437">
        <v>0</v>
      </c>
      <c r="H437">
        <v>2</v>
      </c>
      <c r="I437" s="1">
        <v>1</v>
      </c>
    </row>
    <row r="438" spans="1:9" hidden="1" x14ac:dyDescent="0.25">
      <c r="A438">
        <v>2024</v>
      </c>
      <c r="B438" s="28" t="s">
        <v>134</v>
      </c>
      <c r="C438" s="28" t="s">
        <v>136</v>
      </c>
      <c r="D438" s="28" t="s">
        <v>83</v>
      </c>
      <c r="E438" s="28" t="s">
        <v>84</v>
      </c>
      <c r="F438">
        <v>2</v>
      </c>
      <c r="G438">
        <v>0</v>
      </c>
      <c r="H438">
        <v>2</v>
      </c>
      <c r="I438" s="1">
        <v>1</v>
      </c>
    </row>
    <row r="439" spans="1:9" hidden="1" x14ac:dyDescent="0.25">
      <c r="A439">
        <v>2024</v>
      </c>
      <c r="B439" s="28" t="s">
        <v>134</v>
      </c>
      <c r="C439" s="28" t="s">
        <v>148</v>
      </c>
      <c r="D439" s="28" t="s">
        <v>18</v>
      </c>
      <c r="E439" s="28" t="s">
        <v>24</v>
      </c>
      <c r="F439">
        <v>1</v>
      </c>
      <c r="G439">
        <v>1</v>
      </c>
      <c r="H439">
        <v>2</v>
      </c>
      <c r="I439" s="1">
        <v>0.5</v>
      </c>
    </row>
    <row r="440" spans="1:9" hidden="1" x14ac:dyDescent="0.25">
      <c r="A440">
        <v>2024</v>
      </c>
      <c r="B440" s="28" t="s">
        <v>31</v>
      </c>
      <c r="C440" s="28" t="s">
        <v>133</v>
      </c>
      <c r="D440" s="28" t="s">
        <v>83</v>
      </c>
      <c r="E440" s="28" t="s">
        <v>84</v>
      </c>
      <c r="F440">
        <v>2</v>
      </c>
      <c r="G440">
        <v>0</v>
      </c>
      <c r="H440">
        <v>2</v>
      </c>
      <c r="I440" s="1">
        <v>1</v>
      </c>
    </row>
    <row r="441" spans="1:9" hidden="1" x14ac:dyDescent="0.25">
      <c r="A441">
        <v>2024</v>
      </c>
      <c r="B441" s="28" t="s">
        <v>134</v>
      </c>
      <c r="C441" s="28" t="s">
        <v>374</v>
      </c>
      <c r="D441" s="28" t="s">
        <v>18</v>
      </c>
      <c r="E441" s="28" t="s">
        <v>12</v>
      </c>
      <c r="F441">
        <v>0</v>
      </c>
      <c r="G441">
        <v>2</v>
      </c>
      <c r="H441">
        <v>2</v>
      </c>
      <c r="I441" s="1">
        <v>0</v>
      </c>
    </row>
    <row r="442" spans="1:9" hidden="1" x14ac:dyDescent="0.25">
      <c r="A442">
        <v>2024</v>
      </c>
      <c r="B442" s="28" t="s">
        <v>134</v>
      </c>
      <c r="C442" s="28" t="s">
        <v>374</v>
      </c>
      <c r="D442" s="28" t="s">
        <v>18</v>
      </c>
      <c r="E442" s="28" t="s">
        <v>24</v>
      </c>
      <c r="F442">
        <v>1</v>
      </c>
      <c r="G442">
        <v>1</v>
      </c>
      <c r="H442">
        <v>2</v>
      </c>
      <c r="I442" s="1">
        <v>0.5</v>
      </c>
    </row>
    <row r="443" spans="1:9" hidden="1" x14ac:dyDescent="0.25">
      <c r="A443">
        <v>2024</v>
      </c>
      <c r="B443" s="28" t="s">
        <v>134</v>
      </c>
      <c r="C443" s="28" t="s">
        <v>374</v>
      </c>
      <c r="D443" s="28" t="s">
        <v>11</v>
      </c>
      <c r="E443" s="28" t="s">
        <v>12</v>
      </c>
      <c r="F443">
        <v>1</v>
      </c>
      <c r="G443">
        <v>1</v>
      </c>
      <c r="H443">
        <v>2</v>
      </c>
      <c r="I443" s="1">
        <v>0.5</v>
      </c>
    </row>
    <row r="444" spans="1:9" hidden="1" x14ac:dyDescent="0.25">
      <c r="A444">
        <v>2024</v>
      </c>
      <c r="B444" s="28" t="s">
        <v>120</v>
      </c>
      <c r="C444" s="28" t="s">
        <v>381</v>
      </c>
      <c r="D444" s="28" t="s">
        <v>18</v>
      </c>
      <c r="E444" s="28" t="s">
        <v>115</v>
      </c>
      <c r="F444">
        <v>2</v>
      </c>
      <c r="G444">
        <v>0</v>
      </c>
      <c r="H444">
        <v>2</v>
      </c>
      <c r="I444" s="1">
        <v>1</v>
      </c>
    </row>
    <row r="445" spans="1:9" hidden="1" x14ac:dyDescent="0.25">
      <c r="A445">
        <v>2024</v>
      </c>
      <c r="B445" s="28" t="s">
        <v>120</v>
      </c>
      <c r="C445" s="28" t="s">
        <v>121</v>
      </c>
      <c r="D445" s="28" t="s">
        <v>18</v>
      </c>
      <c r="E445" s="28" t="s">
        <v>237</v>
      </c>
      <c r="F445">
        <v>0</v>
      </c>
      <c r="G445">
        <v>2</v>
      </c>
      <c r="H445">
        <v>2</v>
      </c>
      <c r="I445" s="1">
        <v>0</v>
      </c>
    </row>
    <row r="446" spans="1:9" hidden="1" x14ac:dyDescent="0.25">
      <c r="A446">
        <v>2024</v>
      </c>
      <c r="B446" s="28" t="s">
        <v>120</v>
      </c>
      <c r="C446" s="28" t="s">
        <v>122</v>
      </c>
      <c r="D446" s="28" t="s">
        <v>18</v>
      </c>
      <c r="E446" s="28" t="s">
        <v>12</v>
      </c>
      <c r="F446">
        <v>1</v>
      </c>
      <c r="G446">
        <v>1</v>
      </c>
      <c r="H446">
        <v>2</v>
      </c>
      <c r="I446" s="1">
        <v>0.5</v>
      </c>
    </row>
    <row r="447" spans="1:9" hidden="1" x14ac:dyDescent="0.25">
      <c r="A447">
        <v>2024</v>
      </c>
      <c r="B447" s="28" t="s">
        <v>120</v>
      </c>
      <c r="C447" s="28" t="s">
        <v>121</v>
      </c>
      <c r="D447" s="28" t="s">
        <v>18</v>
      </c>
      <c r="E447" s="28" t="s">
        <v>12</v>
      </c>
      <c r="F447">
        <v>1</v>
      </c>
      <c r="G447">
        <v>1</v>
      </c>
      <c r="H447">
        <v>2</v>
      </c>
      <c r="I447" s="1">
        <v>0.5</v>
      </c>
    </row>
    <row r="448" spans="1:9" hidden="1" x14ac:dyDescent="0.25">
      <c r="A448">
        <v>2024</v>
      </c>
      <c r="B448" s="28" t="s">
        <v>120</v>
      </c>
      <c r="C448" s="28" t="s">
        <v>121</v>
      </c>
      <c r="D448" s="28" t="s">
        <v>83</v>
      </c>
      <c r="E448" s="28" t="s">
        <v>84</v>
      </c>
      <c r="F448">
        <v>2</v>
      </c>
      <c r="G448">
        <v>0</v>
      </c>
      <c r="H448">
        <v>2</v>
      </c>
      <c r="I448" s="1">
        <v>1</v>
      </c>
    </row>
    <row r="449" spans="1:9" hidden="1" x14ac:dyDescent="0.25">
      <c r="A449">
        <v>2024</v>
      </c>
      <c r="B449" s="28" t="s">
        <v>9</v>
      </c>
      <c r="C449" s="28" t="s">
        <v>513</v>
      </c>
      <c r="D449" s="28" t="s">
        <v>18</v>
      </c>
      <c r="E449" s="28" t="s">
        <v>19</v>
      </c>
      <c r="F449">
        <v>2</v>
      </c>
      <c r="G449">
        <v>0</v>
      </c>
      <c r="H449">
        <v>2</v>
      </c>
      <c r="I449" s="1">
        <v>1</v>
      </c>
    </row>
    <row r="450" spans="1:9" hidden="1" x14ac:dyDescent="0.25">
      <c r="A450">
        <v>2024</v>
      </c>
      <c r="B450" s="28" t="s">
        <v>9</v>
      </c>
      <c r="C450" s="28" t="s">
        <v>153</v>
      </c>
      <c r="D450" s="28" t="s">
        <v>11</v>
      </c>
      <c r="E450" s="28" t="s">
        <v>12</v>
      </c>
      <c r="F450">
        <v>1</v>
      </c>
      <c r="G450">
        <v>1</v>
      </c>
      <c r="H450">
        <v>2</v>
      </c>
      <c r="I450" s="1">
        <v>0.5</v>
      </c>
    </row>
    <row r="451" spans="1:9" hidden="1" x14ac:dyDescent="0.25">
      <c r="A451">
        <v>2024</v>
      </c>
      <c r="B451" s="28" t="s">
        <v>9</v>
      </c>
      <c r="C451" s="28" t="s">
        <v>130</v>
      </c>
      <c r="D451" s="28" t="s">
        <v>18</v>
      </c>
      <c r="E451" s="28" t="s">
        <v>12</v>
      </c>
      <c r="F451">
        <v>0</v>
      </c>
      <c r="G451">
        <v>2</v>
      </c>
      <c r="H451">
        <v>2</v>
      </c>
      <c r="I451" s="1">
        <v>0</v>
      </c>
    </row>
    <row r="452" spans="1:9" hidden="1" x14ac:dyDescent="0.25">
      <c r="A452">
        <v>2024</v>
      </c>
      <c r="B452" s="28" t="s">
        <v>9</v>
      </c>
      <c r="C452" s="28" t="s">
        <v>130</v>
      </c>
      <c r="D452" s="28" t="s">
        <v>18</v>
      </c>
      <c r="E452" s="28" t="s">
        <v>24</v>
      </c>
      <c r="F452">
        <v>1</v>
      </c>
      <c r="G452">
        <v>1</v>
      </c>
      <c r="H452">
        <v>2</v>
      </c>
      <c r="I452" s="1">
        <v>0.5</v>
      </c>
    </row>
    <row r="453" spans="1:9" hidden="1" x14ac:dyDescent="0.25">
      <c r="A453">
        <v>2024</v>
      </c>
      <c r="B453" s="28" t="s">
        <v>9</v>
      </c>
      <c r="C453" s="28" t="s">
        <v>130</v>
      </c>
      <c r="D453" s="28" t="s">
        <v>11</v>
      </c>
      <c r="E453" s="28" t="s">
        <v>12</v>
      </c>
      <c r="F453">
        <v>0</v>
      </c>
      <c r="G453">
        <v>2</v>
      </c>
      <c r="H453">
        <v>2</v>
      </c>
      <c r="I453" s="1">
        <v>0</v>
      </c>
    </row>
    <row r="454" spans="1:9" hidden="1" x14ac:dyDescent="0.25">
      <c r="A454">
        <v>2024</v>
      </c>
      <c r="B454" s="28" t="s">
        <v>9</v>
      </c>
      <c r="C454" s="28" t="s">
        <v>152</v>
      </c>
      <c r="D454" s="28" t="s">
        <v>18</v>
      </c>
      <c r="E454" s="28" t="s">
        <v>115</v>
      </c>
      <c r="F454">
        <v>1</v>
      </c>
      <c r="G454">
        <v>1</v>
      </c>
      <c r="H454">
        <v>2</v>
      </c>
      <c r="I454" s="1">
        <v>0.5</v>
      </c>
    </row>
    <row r="455" spans="1:9" hidden="1" x14ac:dyDescent="0.25">
      <c r="A455">
        <v>2024</v>
      </c>
      <c r="B455" s="28" t="s">
        <v>29</v>
      </c>
      <c r="C455" s="28" t="s">
        <v>128</v>
      </c>
      <c r="D455" s="28" t="s">
        <v>18</v>
      </c>
      <c r="E455" s="28" t="s">
        <v>12</v>
      </c>
      <c r="F455">
        <v>0</v>
      </c>
      <c r="G455">
        <v>2</v>
      </c>
      <c r="H455">
        <v>2</v>
      </c>
      <c r="I455" s="1">
        <v>0</v>
      </c>
    </row>
    <row r="456" spans="1:9" hidden="1" x14ac:dyDescent="0.25">
      <c r="A456">
        <v>2024</v>
      </c>
      <c r="B456" s="28" t="s">
        <v>29</v>
      </c>
      <c r="C456" s="28" t="s">
        <v>129</v>
      </c>
      <c r="D456" s="28" t="s">
        <v>83</v>
      </c>
      <c r="E456" s="28" t="s">
        <v>84</v>
      </c>
      <c r="F456">
        <v>1</v>
      </c>
      <c r="G456">
        <v>1</v>
      </c>
      <c r="H456">
        <v>2</v>
      </c>
      <c r="I456" s="1">
        <v>0.5</v>
      </c>
    </row>
    <row r="457" spans="1:9" hidden="1" x14ac:dyDescent="0.25">
      <c r="A457">
        <v>2024</v>
      </c>
      <c r="B457" s="28" t="s">
        <v>29</v>
      </c>
      <c r="C457" s="28" t="s">
        <v>129</v>
      </c>
      <c r="D457" s="28" t="s">
        <v>18</v>
      </c>
      <c r="E457" s="28" t="s">
        <v>237</v>
      </c>
      <c r="F457">
        <v>0</v>
      </c>
      <c r="G457">
        <v>2</v>
      </c>
      <c r="H457">
        <v>2</v>
      </c>
      <c r="I457" s="1">
        <v>0</v>
      </c>
    </row>
    <row r="458" spans="1:9" hidden="1" x14ac:dyDescent="0.25">
      <c r="A458">
        <v>2024</v>
      </c>
      <c r="B458" s="28" t="s">
        <v>29</v>
      </c>
      <c r="C458" s="28" t="s">
        <v>129</v>
      </c>
      <c r="D458" s="28" t="s">
        <v>18</v>
      </c>
      <c r="E458" s="28" t="s">
        <v>12</v>
      </c>
      <c r="F458">
        <v>2</v>
      </c>
      <c r="G458">
        <v>0</v>
      </c>
      <c r="H458">
        <v>2</v>
      </c>
      <c r="I458" s="1">
        <v>1</v>
      </c>
    </row>
    <row r="459" spans="1:9" hidden="1" x14ac:dyDescent="0.25">
      <c r="A459">
        <v>2024</v>
      </c>
      <c r="B459" s="28" t="s">
        <v>29</v>
      </c>
      <c r="C459" s="28" t="s">
        <v>514</v>
      </c>
      <c r="D459" s="28" t="s">
        <v>18</v>
      </c>
      <c r="E459" s="28" t="s">
        <v>24</v>
      </c>
      <c r="F459">
        <v>1</v>
      </c>
      <c r="G459">
        <v>1</v>
      </c>
      <c r="H459">
        <v>2</v>
      </c>
      <c r="I459" s="1">
        <v>0.5</v>
      </c>
    </row>
    <row r="460" spans="1:9" hidden="1" x14ac:dyDescent="0.25">
      <c r="A460">
        <v>2024</v>
      </c>
      <c r="B460" s="28" t="s">
        <v>44</v>
      </c>
      <c r="C460" s="28" t="s">
        <v>446</v>
      </c>
      <c r="D460" s="28" t="s">
        <v>18</v>
      </c>
      <c r="E460" s="28" t="s">
        <v>24</v>
      </c>
      <c r="F460">
        <v>1</v>
      </c>
      <c r="G460">
        <v>1</v>
      </c>
      <c r="H460">
        <v>2</v>
      </c>
      <c r="I460" s="1">
        <v>0.5</v>
      </c>
    </row>
    <row r="461" spans="1:9" hidden="1" x14ac:dyDescent="0.25">
      <c r="A461">
        <v>2024</v>
      </c>
      <c r="B461" s="28" t="s">
        <v>49</v>
      </c>
      <c r="C461" s="28" t="s">
        <v>518</v>
      </c>
      <c r="D461" s="28" t="s">
        <v>18</v>
      </c>
      <c r="E461" s="28" t="s">
        <v>24</v>
      </c>
      <c r="F461">
        <v>2</v>
      </c>
      <c r="G461">
        <v>0</v>
      </c>
      <c r="H461">
        <v>2</v>
      </c>
      <c r="I461" s="1">
        <v>1</v>
      </c>
    </row>
    <row r="462" spans="1:9" hidden="1" x14ac:dyDescent="0.25">
      <c r="A462">
        <v>2024</v>
      </c>
      <c r="B462" s="28" t="s">
        <v>49</v>
      </c>
      <c r="C462" s="28" t="s">
        <v>177</v>
      </c>
      <c r="D462" s="28" t="s">
        <v>18</v>
      </c>
      <c r="E462" s="28" t="s">
        <v>12</v>
      </c>
      <c r="F462">
        <v>1</v>
      </c>
      <c r="G462">
        <v>1</v>
      </c>
      <c r="H462">
        <v>2</v>
      </c>
      <c r="I462" s="1">
        <v>0.5</v>
      </c>
    </row>
    <row r="463" spans="1:9" hidden="1" x14ac:dyDescent="0.25">
      <c r="A463">
        <v>2024</v>
      </c>
      <c r="B463" s="28" t="s">
        <v>49</v>
      </c>
      <c r="C463" s="28" t="s">
        <v>112</v>
      </c>
      <c r="D463" s="28" t="s">
        <v>18</v>
      </c>
      <c r="E463" s="28" t="s">
        <v>115</v>
      </c>
      <c r="F463">
        <v>2</v>
      </c>
      <c r="G463">
        <v>0</v>
      </c>
      <c r="H463">
        <v>2</v>
      </c>
      <c r="I463" s="1">
        <v>1</v>
      </c>
    </row>
    <row r="464" spans="1:9" hidden="1" x14ac:dyDescent="0.25">
      <c r="A464">
        <v>2024</v>
      </c>
      <c r="B464" s="28" t="s">
        <v>49</v>
      </c>
      <c r="C464" s="28" t="s">
        <v>440</v>
      </c>
      <c r="D464" s="28" t="s">
        <v>18</v>
      </c>
      <c r="E464" s="28" t="s">
        <v>24</v>
      </c>
      <c r="F464">
        <v>0</v>
      </c>
      <c r="G464">
        <v>2</v>
      </c>
      <c r="H464">
        <v>2</v>
      </c>
      <c r="I464" s="1">
        <v>0</v>
      </c>
    </row>
    <row r="465" spans="1:9" hidden="1" x14ac:dyDescent="0.25">
      <c r="A465">
        <v>2024</v>
      </c>
      <c r="B465" s="28" t="s">
        <v>44</v>
      </c>
      <c r="C465" s="28" t="s">
        <v>45</v>
      </c>
      <c r="D465" s="28" t="s">
        <v>18</v>
      </c>
      <c r="E465" s="28" t="s">
        <v>237</v>
      </c>
      <c r="F465">
        <v>0</v>
      </c>
      <c r="G465">
        <v>2</v>
      </c>
      <c r="H465">
        <v>2</v>
      </c>
      <c r="I465" s="1">
        <v>0</v>
      </c>
    </row>
    <row r="466" spans="1:9" hidden="1" x14ac:dyDescent="0.25">
      <c r="A466">
        <v>2024</v>
      </c>
      <c r="B466" s="28" t="s">
        <v>120</v>
      </c>
      <c r="C466" s="28" t="s">
        <v>164</v>
      </c>
      <c r="D466" s="28" t="s">
        <v>18</v>
      </c>
      <c r="E466" s="28" t="s">
        <v>24</v>
      </c>
      <c r="F466">
        <v>2</v>
      </c>
      <c r="G466">
        <v>0</v>
      </c>
      <c r="H466">
        <v>2</v>
      </c>
      <c r="I466" s="1">
        <v>1</v>
      </c>
    </row>
    <row r="467" spans="1:9" hidden="1" x14ac:dyDescent="0.25">
      <c r="A467">
        <v>2024</v>
      </c>
      <c r="B467" s="28" t="s">
        <v>120</v>
      </c>
      <c r="C467" s="28" t="s">
        <v>164</v>
      </c>
      <c r="D467" s="28" t="s">
        <v>18</v>
      </c>
      <c r="E467" s="28" t="s">
        <v>237</v>
      </c>
      <c r="F467">
        <v>0</v>
      </c>
      <c r="G467">
        <v>2</v>
      </c>
      <c r="H467">
        <v>2</v>
      </c>
      <c r="I467" s="1">
        <v>0</v>
      </c>
    </row>
    <row r="468" spans="1:9" hidden="1" x14ac:dyDescent="0.25">
      <c r="A468">
        <v>2024</v>
      </c>
      <c r="B468" s="28" t="s">
        <v>120</v>
      </c>
      <c r="C468" s="28" t="s">
        <v>164</v>
      </c>
      <c r="D468" s="28" t="s">
        <v>83</v>
      </c>
      <c r="E468" s="28" t="s">
        <v>84</v>
      </c>
      <c r="F468">
        <v>2</v>
      </c>
      <c r="G468">
        <v>0</v>
      </c>
      <c r="H468">
        <v>2</v>
      </c>
      <c r="I468" s="1">
        <v>1</v>
      </c>
    </row>
    <row r="469" spans="1:9" hidden="1" x14ac:dyDescent="0.25">
      <c r="A469">
        <v>2024</v>
      </c>
      <c r="B469" s="28" t="s">
        <v>120</v>
      </c>
      <c r="C469" s="28" t="s">
        <v>475</v>
      </c>
      <c r="D469" s="28" t="s">
        <v>18</v>
      </c>
      <c r="E469" s="28" t="s">
        <v>24</v>
      </c>
      <c r="F469">
        <v>2</v>
      </c>
      <c r="G469">
        <v>0</v>
      </c>
      <c r="H469">
        <v>2</v>
      </c>
      <c r="I469" s="1">
        <v>1</v>
      </c>
    </row>
    <row r="470" spans="1:9" hidden="1" x14ac:dyDescent="0.25">
      <c r="A470">
        <v>2024</v>
      </c>
      <c r="B470" s="28" t="s">
        <v>44</v>
      </c>
      <c r="C470" s="28" t="s">
        <v>167</v>
      </c>
      <c r="D470" s="28" t="s">
        <v>18</v>
      </c>
      <c r="E470" s="28" t="s">
        <v>24</v>
      </c>
      <c r="F470">
        <v>1</v>
      </c>
      <c r="G470">
        <v>1</v>
      </c>
      <c r="H470">
        <v>2</v>
      </c>
      <c r="I470" s="1">
        <v>0.5</v>
      </c>
    </row>
    <row r="471" spans="1:9" hidden="1" x14ac:dyDescent="0.25">
      <c r="A471">
        <v>2024</v>
      </c>
      <c r="B471" s="28" t="s">
        <v>44</v>
      </c>
      <c r="C471" s="28" t="s">
        <v>45</v>
      </c>
      <c r="D471" s="28" t="s">
        <v>83</v>
      </c>
      <c r="E471" s="28" t="s">
        <v>84</v>
      </c>
      <c r="F471">
        <v>2</v>
      </c>
      <c r="G471">
        <v>0</v>
      </c>
      <c r="H471">
        <v>2</v>
      </c>
      <c r="I471" s="1">
        <v>1</v>
      </c>
    </row>
    <row r="472" spans="1:9" hidden="1" x14ac:dyDescent="0.25">
      <c r="A472">
        <v>2024</v>
      </c>
      <c r="B472" s="28" t="s">
        <v>44</v>
      </c>
      <c r="C472" s="28" t="s">
        <v>118</v>
      </c>
      <c r="D472" s="28" t="s">
        <v>18</v>
      </c>
      <c r="E472" s="28" t="s">
        <v>24</v>
      </c>
      <c r="F472">
        <v>2</v>
      </c>
      <c r="G472">
        <v>0</v>
      </c>
      <c r="H472">
        <v>2</v>
      </c>
      <c r="I472" s="1">
        <v>1</v>
      </c>
    </row>
    <row r="473" spans="1:9" hidden="1" x14ac:dyDescent="0.25">
      <c r="A473">
        <v>2024</v>
      </c>
      <c r="B473" s="28" t="s">
        <v>42</v>
      </c>
      <c r="C473" s="28" t="s">
        <v>162</v>
      </c>
      <c r="D473" s="28" t="s">
        <v>18</v>
      </c>
      <c r="E473" s="28" t="s">
        <v>12</v>
      </c>
      <c r="F473">
        <v>1</v>
      </c>
      <c r="G473">
        <v>1</v>
      </c>
      <c r="H473">
        <v>2</v>
      </c>
      <c r="I473" s="1">
        <v>0.5</v>
      </c>
    </row>
    <row r="474" spans="1:9" hidden="1" x14ac:dyDescent="0.25">
      <c r="A474">
        <v>2024</v>
      </c>
      <c r="B474" s="28" t="s">
        <v>42</v>
      </c>
      <c r="C474" s="28" t="s">
        <v>43</v>
      </c>
      <c r="D474" s="28" t="s">
        <v>18</v>
      </c>
      <c r="E474" s="28" t="s">
        <v>237</v>
      </c>
      <c r="F474">
        <v>0</v>
      </c>
      <c r="G474">
        <v>2</v>
      </c>
      <c r="H474">
        <v>2</v>
      </c>
      <c r="I474" s="1">
        <v>0</v>
      </c>
    </row>
    <row r="475" spans="1:9" hidden="1" x14ac:dyDescent="0.25">
      <c r="A475">
        <v>2024</v>
      </c>
      <c r="B475" s="28" t="s">
        <v>42</v>
      </c>
      <c r="C475" s="28" t="s">
        <v>43</v>
      </c>
      <c r="D475" s="28" t="s">
        <v>18</v>
      </c>
      <c r="E475" s="28" t="s">
        <v>24</v>
      </c>
      <c r="F475">
        <v>1</v>
      </c>
      <c r="G475">
        <v>1</v>
      </c>
      <c r="H475">
        <v>2</v>
      </c>
      <c r="I475" s="1">
        <v>0.5</v>
      </c>
    </row>
    <row r="476" spans="1:9" hidden="1" x14ac:dyDescent="0.25">
      <c r="A476">
        <v>2024</v>
      </c>
      <c r="B476" s="28" t="s">
        <v>42</v>
      </c>
      <c r="C476" s="28" t="s">
        <v>43</v>
      </c>
      <c r="D476" s="28" t="s">
        <v>11</v>
      </c>
      <c r="E476" s="28" t="s">
        <v>12</v>
      </c>
      <c r="F476">
        <v>0</v>
      </c>
      <c r="G476">
        <v>2</v>
      </c>
      <c r="H476">
        <v>2</v>
      </c>
      <c r="I476" s="1">
        <v>0</v>
      </c>
    </row>
    <row r="477" spans="1:9" hidden="1" x14ac:dyDescent="0.25">
      <c r="A477">
        <v>2024</v>
      </c>
      <c r="B477" s="28" t="s">
        <v>42</v>
      </c>
      <c r="C477" s="28" t="s">
        <v>43</v>
      </c>
      <c r="D477" s="28" t="s">
        <v>83</v>
      </c>
      <c r="E477" s="28" t="s">
        <v>84</v>
      </c>
      <c r="F477">
        <v>1</v>
      </c>
      <c r="G477">
        <v>1</v>
      </c>
      <c r="H477">
        <v>2</v>
      </c>
      <c r="I477" s="1">
        <v>0.5</v>
      </c>
    </row>
    <row r="478" spans="1:9" hidden="1" x14ac:dyDescent="0.25">
      <c r="A478">
        <v>2024</v>
      </c>
      <c r="B478" s="28" t="s">
        <v>124</v>
      </c>
      <c r="C478" s="28" t="s">
        <v>126</v>
      </c>
      <c r="D478" s="28" t="s">
        <v>18</v>
      </c>
      <c r="E478" s="28" t="s">
        <v>24</v>
      </c>
      <c r="F478">
        <v>1</v>
      </c>
      <c r="G478">
        <v>1</v>
      </c>
      <c r="H478">
        <v>2</v>
      </c>
      <c r="I478" s="1">
        <v>0.5</v>
      </c>
    </row>
    <row r="479" spans="1:9" hidden="1" x14ac:dyDescent="0.25">
      <c r="A479">
        <v>2024</v>
      </c>
      <c r="B479" s="28" t="s">
        <v>42</v>
      </c>
      <c r="C479" s="28" t="s">
        <v>157</v>
      </c>
      <c r="D479" s="28" t="s">
        <v>18</v>
      </c>
      <c r="E479" s="28" t="s">
        <v>115</v>
      </c>
      <c r="F479">
        <v>2</v>
      </c>
      <c r="G479">
        <v>0</v>
      </c>
      <c r="H479">
        <v>2</v>
      </c>
      <c r="I479" s="1">
        <v>1</v>
      </c>
    </row>
    <row r="480" spans="1:9" hidden="1" x14ac:dyDescent="0.25">
      <c r="A480">
        <v>2024</v>
      </c>
      <c r="B480" s="28" t="s">
        <v>42</v>
      </c>
      <c r="C480" s="28" t="s">
        <v>461</v>
      </c>
      <c r="D480" s="28" t="s">
        <v>18</v>
      </c>
      <c r="E480" s="28" t="s">
        <v>24</v>
      </c>
      <c r="F480">
        <v>1</v>
      </c>
      <c r="G480">
        <v>1</v>
      </c>
      <c r="H480">
        <v>2</v>
      </c>
      <c r="I480" s="1">
        <v>0.5</v>
      </c>
    </row>
    <row r="481" spans="1:9" hidden="1" x14ac:dyDescent="0.25">
      <c r="A481">
        <v>2024</v>
      </c>
      <c r="B481" s="28" t="s">
        <v>42</v>
      </c>
      <c r="C481" s="28" t="s">
        <v>461</v>
      </c>
      <c r="D481" s="28" t="s">
        <v>11</v>
      </c>
      <c r="E481" s="28" t="s">
        <v>12</v>
      </c>
      <c r="F481">
        <v>1</v>
      </c>
      <c r="G481">
        <v>1</v>
      </c>
      <c r="H481">
        <v>2</v>
      </c>
      <c r="I481" s="1">
        <v>0.5</v>
      </c>
    </row>
    <row r="482" spans="1:9" hidden="1" x14ac:dyDescent="0.25">
      <c r="A482">
        <v>2024</v>
      </c>
      <c r="B482" s="28" t="s">
        <v>42</v>
      </c>
      <c r="C482" s="28" t="s">
        <v>434</v>
      </c>
      <c r="D482" s="28" t="s">
        <v>11</v>
      </c>
      <c r="E482" s="28" t="s">
        <v>12</v>
      </c>
      <c r="F482">
        <v>1</v>
      </c>
      <c r="G482">
        <v>1</v>
      </c>
      <c r="H482">
        <v>2</v>
      </c>
      <c r="I482" s="1">
        <v>0.5</v>
      </c>
    </row>
    <row r="483" spans="1:9" hidden="1" x14ac:dyDescent="0.25">
      <c r="A483">
        <v>2024</v>
      </c>
      <c r="B483" s="28" t="s">
        <v>42</v>
      </c>
      <c r="C483" s="28" t="s">
        <v>460</v>
      </c>
      <c r="D483" s="28" t="s">
        <v>18</v>
      </c>
      <c r="E483" s="28" t="s">
        <v>12</v>
      </c>
      <c r="F483">
        <v>0</v>
      </c>
      <c r="G483">
        <v>2</v>
      </c>
      <c r="H483">
        <v>2</v>
      </c>
      <c r="I483" s="1">
        <v>0</v>
      </c>
    </row>
    <row r="484" spans="1:9" hidden="1" x14ac:dyDescent="0.25">
      <c r="A484">
        <v>2024</v>
      </c>
      <c r="B484" s="28" t="s">
        <v>35</v>
      </c>
      <c r="C484" s="28" t="s">
        <v>123</v>
      </c>
      <c r="D484" s="28" t="s">
        <v>18</v>
      </c>
      <c r="E484" s="28" t="s">
        <v>24</v>
      </c>
      <c r="F484">
        <v>0</v>
      </c>
      <c r="G484">
        <v>2</v>
      </c>
      <c r="H484">
        <v>2</v>
      </c>
      <c r="I484" s="1">
        <v>0</v>
      </c>
    </row>
    <row r="485" spans="1:9" hidden="1" x14ac:dyDescent="0.25">
      <c r="A485">
        <v>2024</v>
      </c>
      <c r="B485" s="28" t="s">
        <v>124</v>
      </c>
      <c r="C485" s="28" t="s">
        <v>160</v>
      </c>
      <c r="D485" s="28" t="s">
        <v>11</v>
      </c>
      <c r="E485" s="28" t="s">
        <v>12</v>
      </c>
      <c r="F485">
        <v>1</v>
      </c>
      <c r="G485">
        <v>1</v>
      </c>
      <c r="H485">
        <v>2</v>
      </c>
      <c r="I485" s="1">
        <v>0.5</v>
      </c>
    </row>
    <row r="486" spans="1:9" hidden="1" x14ac:dyDescent="0.25">
      <c r="A486">
        <v>2024</v>
      </c>
      <c r="B486" s="28" t="s">
        <v>124</v>
      </c>
      <c r="C486" s="28" t="s">
        <v>101</v>
      </c>
      <c r="D486" s="28" t="s">
        <v>18</v>
      </c>
      <c r="E486" s="28" t="s">
        <v>24</v>
      </c>
      <c r="F486">
        <v>1</v>
      </c>
      <c r="G486">
        <v>1</v>
      </c>
      <c r="H486">
        <v>2</v>
      </c>
      <c r="I486" s="1">
        <v>0.5</v>
      </c>
    </row>
    <row r="487" spans="1:9" hidden="1" x14ac:dyDescent="0.25">
      <c r="A487">
        <v>2024</v>
      </c>
      <c r="B487" s="28" t="s">
        <v>124</v>
      </c>
      <c r="C487" s="28" t="s">
        <v>379</v>
      </c>
      <c r="D487" s="28" t="s">
        <v>18</v>
      </c>
      <c r="E487" s="28" t="s">
        <v>115</v>
      </c>
      <c r="F487">
        <v>1</v>
      </c>
      <c r="G487">
        <v>0</v>
      </c>
      <c r="H487">
        <v>1</v>
      </c>
      <c r="I487" s="1">
        <v>1</v>
      </c>
    </row>
    <row r="488" spans="1:9" hidden="1" x14ac:dyDescent="0.25">
      <c r="A488">
        <v>2024</v>
      </c>
      <c r="B488" s="28" t="s">
        <v>124</v>
      </c>
      <c r="C488" s="28" t="s">
        <v>494</v>
      </c>
      <c r="D488" s="28" t="s">
        <v>11</v>
      </c>
      <c r="E488" s="28" t="s">
        <v>12</v>
      </c>
      <c r="F488">
        <v>0</v>
      </c>
      <c r="G488">
        <v>1</v>
      </c>
      <c r="H488">
        <v>1</v>
      </c>
      <c r="I488" s="1">
        <v>0</v>
      </c>
    </row>
    <row r="489" spans="1:9" hidden="1" x14ac:dyDescent="0.25">
      <c r="A489">
        <v>2024</v>
      </c>
      <c r="B489" s="28" t="s">
        <v>124</v>
      </c>
      <c r="C489" s="28" t="s">
        <v>515</v>
      </c>
      <c r="D489" s="28" t="s">
        <v>18</v>
      </c>
      <c r="E489" s="28" t="s">
        <v>19</v>
      </c>
      <c r="F489">
        <v>0</v>
      </c>
      <c r="G489">
        <v>1</v>
      </c>
      <c r="H489">
        <v>1</v>
      </c>
      <c r="I489" s="1">
        <v>0</v>
      </c>
    </row>
    <row r="490" spans="1:9" hidden="1" x14ac:dyDescent="0.25">
      <c r="A490">
        <v>2024</v>
      </c>
      <c r="B490" s="28" t="s">
        <v>124</v>
      </c>
      <c r="C490" s="28" t="s">
        <v>515</v>
      </c>
      <c r="D490" s="28" t="s">
        <v>18</v>
      </c>
      <c r="E490" s="28" t="s">
        <v>12</v>
      </c>
      <c r="F490">
        <v>1</v>
      </c>
      <c r="G490">
        <v>0</v>
      </c>
      <c r="H490">
        <v>1</v>
      </c>
      <c r="I490" s="1">
        <v>1</v>
      </c>
    </row>
    <row r="491" spans="1:9" hidden="1" x14ac:dyDescent="0.25">
      <c r="A491">
        <v>2024</v>
      </c>
      <c r="B491" s="28" t="s">
        <v>124</v>
      </c>
      <c r="C491" s="28" t="s">
        <v>126</v>
      </c>
      <c r="D491" s="28" t="s">
        <v>18</v>
      </c>
      <c r="E491" s="28" t="s">
        <v>237</v>
      </c>
      <c r="F491">
        <v>0</v>
      </c>
      <c r="G491">
        <v>1</v>
      </c>
      <c r="H491">
        <v>1</v>
      </c>
      <c r="I491" s="1">
        <v>0</v>
      </c>
    </row>
    <row r="492" spans="1:9" hidden="1" x14ac:dyDescent="0.25">
      <c r="A492">
        <v>2024</v>
      </c>
      <c r="B492" s="28" t="s">
        <v>124</v>
      </c>
      <c r="C492" s="28" t="s">
        <v>126</v>
      </c>
      <c r="D492" s="28" t="s">
        <v>18</v>
      </c>
      <c r="E492" s="28" t="s">
        <v>12</v>
      </c>
      <c r="F492">
        <v>0</v>
      </c>
      <c r="G492">
        <v>1</v>
      </c>
      <c r="H492">
        <v>1</v>
      </c>
      <c r="I492" s="1">
        <v>0</v>
      </c>
    </row>
    <row r="493" spans="1:9" hidden="1" x14ac:dyDescent="0.25">
      <c r="A493">
        <v>2024</v>
      </c>
      <c r="B493" s="28" t="s">
        <v>124</v>
      </c>
      <c r="C493" s="28" t="s">
        <v>126</v>
      </c>
      <c r="D493" s="28" t="s">
        <v>83</v>
      </c>
      <c r="E493" s="28" t="s">
        <v>84</v>
      </c>
      <c r="F493">
        <v>1</v>
      </c>
      <c r="G493">
        <v>0</v>
      </c>
      <c r="H493">
        <v>1</v>
      </c>
      <c r="I493" s="1">
        <v>1</v>
      </c>
    </row>
    <row r="494" spans="1:9" hidden="1" x14ac:dyDescent="0.25">
      <c r="A494">
        <v>2024</v>
      </c>
      <c r="B494" s="28" t="s">
        <v>124</v>
      </c>
      <c r="C494" s="28" t="s">
        <v>155</v>
      </c>
      <c r="D494" s="28" t="s">
        <v>18</v>
      </c>
      <c r="E494" s="28" t="s">
        <v>115</v>
      </c>
      <c r="F494">
        <v>0</v>
      </c>
      <c r="G494">
        <v>1</v>
      </c>
      <c r="H494">
        <v>1</v>
      </c>
      <c r="I494" s="1">
        <v>0</v>
      </c>
    </row>
    <row r="495" spans="1:9" hidden="1" x14ac:dyDescent="0.25">
      <c r="A495">
        <v>2024</v>
      </c>
      <c r="B495" s="28" t="s">
        <v>124</v>
      </c>
      <c r="C495" s="28" t="s">
        <v>155</v>
      </c>
      <c r="D495" s="28" t="s">
        <v>18</v>
      </c>
      <c r="E495" s="28" t="s">
        <v>19</v>
      </c>
      <c r="F495">
        <v>1</v>
      </c>
      <c r="G495">
        <v>0</v>
      </c>
      <c r="H495">
        <v>1</v>
      </c>
      <c r="I495" s="1">
        <v>1</v>
      </c>
    </row>
    <row r="496" spans="1:9" hidden="1" x14ac:dyDescent="0.25">
      <c r="A496">
        <v>2024</v>
      </c>
      <c r="B496" s="28" t="s">
        <v>42</v>
      </c>
      <c r="C496" s="28" t="s">
        <v>460</v>
      </c>
      <c r="D496" s="28" t="s">
        <v>18</v>
      </c>
      <c r="E496" s="28" t="s">
        <v>24</v>
      </c>
      <c r="F496">
        <v>1</v>
      </c>
      <c r="G496">
        <v>0</v>
      </c>
      <c r="H496">
        <v>1</v>
      </c>
      <c r="I496" s="1">
        <v>1</v>
      </c>
    </row>
    <row r="497" spans="1:9" hidden="1" x14ac:dyDescent="0.25">
      <c r="A497">
        <v>2024</v>
      </c>
      <c r="B497" s="28" t="s">
        <v>42</v>
      </c>
      <c r="C497" s="28" t="s">
        <v>158</v>
      </c>
      <c r="D497" s="28" t="s">
        <v>18</v>
      </c>
      <c r="E497" s="28" t="s">
        <v>24</v>
      </c>
      <c r="F497">
        <v>1</v>
      </c>
      <c r="G497">
        <v>0</v>
      </c>
      <c r="H497">
        <v>1</v>
      </c>
      <c r="I497" s="1">
        <v>1</v>
      </c>
    </row>
    <row r="498" spans="1:9" hidden="1" x14ac:dyDescent="0.25">
      <c r="A498">
        <v>2024</v>
      </c>
      <c r="B498" s="28" t="s">
        <v>42</v>
      </c>
      <c r="C498" s="28" t="s">
        <v>157</v>
      </c>
      <c r="D498" s="28" t="s">
        <v>83</v>
      </c>
      <c r="E498" s="28" t="s">
        <v>84</v>
      </c>
      <c r="F498">
        <v>1</v>
      </c>
      <c r="G498">
        <v>0</v>
      </c>
      <c r="H498">
        <v>1</v>
      </c>
      <c r="I498" s="1">
        <v>1</v>
      </c>
    </row>
    <row r="499" spans="1:9" hidden="1" x14ac:dyDescent="0.25">
      <c r="A499">
        <v>2024</v>
      </c>
      <c r="B499" s="28" t="s">
        <v>42</v>
      </c>
      <c r="C499" s="28" t="s">
        <v>434</v>
      </c>
      <c r="D499" s="28" t="s">
        <v>18</v>
      </c>
      <c r="E499" s="28" t="s">
        <v>12</v>
      </c>
      <c r="F499">
        <v>1</v>
      </c>
      <c r="G499">
        <v>0</v>
      </c>
      <c r="H499">
        <v>1</v>
      </c>
      <c r="I499" s="1">
        <v>1</v>
      </c>
    </row>
    <row r="500" spans="1:9" hidden="1" x14ac:dyDescent="0.25">
      <c r="A500">
        <v>2024</v>
      </c>
      <c r="B500" s="28" t="s">
        <v>42</v>
      </c>
      <c r="C500" s="28" t="s">
        <v>157</v>
      </c>
      <c r="D500" s="28" t="s">
        <v>18</v>
      </c>
      <c r="E500" s="28" t="s">
        <v>237</v>
      </c>
      <c r="F500">
        <v>0</v>
      </c>
      <c r="G500">
        <v>1</v>
      </c>
      <c r="H500">
        <v>1</v>
      </c>
      <c r="I500" s="1">
        <v>0</v>
      </c>
    </row>
    <row r="501" spans="1:9" hidden="1" x14ac:dyDescent="0.25">
      <c r="A501">
        <v>2024</v>
      </c>
      <c r="B501" s="28" t="s">
        <v>42</v>
      </c>
      <c r="C501" s="28" t="s">
        <v>157</v>
      </c>
      <c r="D501" s="28" t="s">
        <v>18</v>
      </c>
      <c r="E501" s="28" t="s">
        <v>24</v>
      </c>
      <c r="F501">
        <v>1</v>
      </c>
      <c r="G501">
        <v>0</v>
      </c>
      <c r="H501">
        <v>1</v>
      </c>
      <c r="I501" s="1">
        <v>1</v>
      </c>
    </row>
    <row r="502" spans="1:9" hidden="1" x14ac:dyDescent="0.25">
      <c r="A502">
        <v>2024</v>
      </c>
      <c r="B502" s="28" t="s">
        <v>42</v>
      </c>
      <c r="C502" s="28" t="s">
        <v>156</v>
      </c>
      <c r="D502" s="28" t="s">
        <v>18</v>
      </c>
      <c r="E502" s="28" t="s">
        <v>24</v>
      </c>
      <c r="F502">
        <v>0</v>
      </c>
      <c r="G502">
        <v>1</v>
      </c>
      <c r="H502">
        <v>1</v>
      </c>
      <c r="I502" s="1">
        <v>0</v>
      </c>
    </row>
    <row r="503" spans="1:9" hidden="1" x14ac:dyDescent="0.25">
      <c r="A503">
        <v>2024</v>
      </c>
      <c r="B503" s="28" t="s">
        <v>42</v>
      </c>
      <c r="C503" s="28" t="s">
        <v>156</v>
      </c>
      <c r="D503" s="28" t="s">
        <v>18</v>
      </c>
      <c r="E503" s="28" t="s">
        <v>115</v>
      </c>
      <c r="F503">
        <v>1</v>
      </c>
      <c r="G503">
        <v>0</v>
      </c>
      <c r="H503">
        <v>1</v>
      </c>
      <c r="I503" s="1">
        <v>1</v>
      </c>
    </row>
    <row r="504" spans="1:9" hidden="1" x14ac:dyDescent="0.25">
      <c r="A504">
        <v>2024</v>
      </c>
      <c r="B504" s="28" t="s">
        <v>42</v>
      </c>
      <c r="C504" s="28" t="s">
        <v>43</v>
      </c>
      <c r="D504" s="28" t="s">
        <v>83</v>
      </c>
      <c r="E504" s="28" t="s">
        <v>154</v>
      </c>
      <c r="F504">
        <v>1</v>
      </c>
      <c r="G504">
        <v>0</v>
      </c>
      <c r="H504">
        <v>1</v>
      </c>
      <c r="I504" s="1">
        <v>1</v>
      </c>
    </row>
    <row r="505" spans="1:9" hidden="1" x14ac:dyDescent="0.25">
      <c r="A505">
        <v>2024</v>
      </c>
      <c r="B505" s="28" t="s">
        <v>42</v>
      </c>
      <c r="C505" s="28" t="s">
        <v>43</v>
      </c>
      <c r="D505" s="28" t="s">
        <v>18</v>
      </c>
      <c r="E505" s="28" t="s">
        <v>19</v>
      </c>
      <c r="F505">
        <v>1</v>
      </c>
      <c r="G505">
        <v>0</v>
      </c>
      <c r="H505">
        <v>1</v>
      </c>
      <c r="I505" s="1">
        <v>1</v>
      </c>
    </row>
    <row r="506" spans="1:9" hidden="1" x14ac:dyDescent="0.25">
      <c r="A506">
        <v>2024</v>
      </c>
      <c r="B506" s="28" t="s">
        <v>44</v>
      </c>
      <c r="C506" s="28" t="s">
        <v>166</v>
      </c>
      <c r="D506" s="28" t="s">
        <v>18</v>
      </c>
      <c r="E506" s="28" t="s">
        <v>12</v>
      </c>
      <c r="F506">
        <v>1</v>
      </c>
      <c r="G506">
        <v>0</v>
      </c>
      <c r="H506">
        <v>1</v>
      </c>
      <c r="I506" s="1">
        <v>1</v>
      </c>
    </row>
    <row r="507" spans="1:9" hidden="1" x14ac:dyDescent="0.25">
      <c r="A507">
        <v>2024</v>
      </c>
      <c r="B507" s="28" t="s">
        <v>44</v>
      </c>
      <c r="C507" s="28" t="s">
        <v>166</v>
      </c>
      <c r="D507" s="28" t="s">
        <v>18</v>
      </c>
      <c r="E507" s="28" t="s">
        <v>24</v>
      </c>
      <c r="F507">
        <v>1</v>
      </c>
      <c r="G507">
        <v>0</v>
      </c>
      <c r="H507">
        <v>1</v>
      </c>
      <c r="I507" s="1">
        <v>1</v>
      </c>
    </row>
    <row r="508" spans="1:9" hidden="1" x14ac:dyDescent="0.25">
      <c r="A508">
        <v>2024</v>
      </c>
      <c r="B508" s="28" t="s">
        <v>44</v>
      </c>
      <c r="C508" s="28" t="s">
        <v>167</v>
      </c>
      <c r="D508" s="28" t="s">
        <v>18</v>
      </c>
      <c r="E508" s="28" t="s">
        <v>237</v>
      </c>
      <c r="F508">
        <v>0</v>
      </c>
      <c r="G508">
        <v>1</v>
      </c>
      <c r="H508">
        <v>1</v>
      </c>
      <c r="I508" s="1">
        <v>0</v>
      </c>
    </row>
    <row r="509" spans="1:9" hidden="1" x14ac:dyDescent="0.25">
      <c r="A509">
        <v>2024</v>
      </c>
      <c r="B509" s="28" t="s">
        <v>44</v>
      </c>
      <c r="C509" s="28" t="s">
        <v>117</v>
      </c>
      <c r="D509" s="28" t="s">
        <v>18</v>
      </c>
      <c r="E509" s="28" t="s">
        <v>24</v>
      </c>
      <c r="F509">
        <v>0</v>
      </c>
      <c r="G509">
        <v>1</v>
      </c>
      <c r="H509">
        <v>1</v>
      </c>
      <c r="I509" s="1">
        <v>0</v>
      </c>
    </row>
    <row r="510" spans="1:9" hidden="1" x14ac:dyDescent="0.25">
      <c r="A510">
        <v>2024</v>
      </c>
      <c r="B510" s="28" t="s">
        <v>44</v>
      </c>
      <c r="C510" s="28" t="s">
        <v>117</v>
      </c>
      <c r="D510" s="28" t="s">
        <v>11</v>
      </c>
      <c r="E510" s="28" t="s">
        <v>12</v>
      </c>
      <c r="F510">
        <v>0</v>
      </c>
      <c r="G510">
        <v>1</v>
      </c>
      <c r="H510">
        <v>1</v>
      </c>
      <c r="I510" s="1">
        <v>0</v>
      </c>
    </row>
    <row r="511" spans="1:9" hidden="1" x14ac:dyDescent="0.25">
      <c r="A511">
        <v>2024</v>
      </c>
      <c r="B511" s="28" t="s">
        <v>44</v>
      </c>
      <c r="C511" s="28" t="s">
        <v>117</v>
      </c>
      <c r="D511" s="28" t="s">
        <v>83</v>
      </c>
      <c r="E511" s="28" t="s">
        <v>84</v>
      </c>
      <c r="F511">
        <v>1</v>
      </c>
      <c r="G511">
        <v>0</v>
      </c>
      <c r="H511">
        <v>1</v>
      </c>
      <c r="I511" s="1">
        <v>1</v>
      </c>
    </row>
    <row r="512" spans="1:9" hidden="1" x14ac:dyDescent="0.25">
      <c r="A512">
        <v>2024</v>
      </c>
      <c r="B512" s="28" t="s">
        <v>44</v>
      </c>
      <c r="C512" s="28" t="s">
        <v>118</v>
      </c>
      <c r="D512" s="28" t="s">
        <v>18</v>
      </c>
      <c r="E512" s="28" t="s">
        <v>12</v>
      </c>
      <c r="F512">
        <v>0</v>
      </c>
      <c r="G512">
        <v>1</v>
      </c>
      <c r="H512">
        <v>1</v>
      </c>
      <c r="I512" s="1">
        <v>0</v>
      </c>
    </row>
    <row r="513" spans="1:9" hidden="1" x14ac:dyDescent="0.25">
      <c r="A513">
        <v>2024</v>
      </c>
      <c r="B513" s="28" t="s">
        <v>44</v>
      </c>
      <c r="C513" s="28" t="s">
        <v>119</v>
      </c>
      <c r="D513" s="28" t="s">
        <v>18</v>
      </c>
      <c r="E513" s="28" t="s">
        <v>115</v>
      </c>
      <c r="F513">
        <v>0</v>
      </c>
      <c r="G513">
        <v>1</v>
      </c>
      <c r="H513">
        <v>1</v>
      </c>
      <c r="I513" s="1">
        <v>0</v>
      </c>
    </row>
    <row r="514" spans="1:9" hidden="1" x14ac:dyDescent="0.25">
      <c r="A514">
        <v>2024</v>
      </c>
      <c r="B514" s="28" t="s">
        <v>44</v>
      </c>
      <c r="C514" s="28" t="s">
        <v>119</v>
      </c>
      <c r="D514" s="28" t="s">
        <v>18</v>
      </c>
      <c r="E514" s="28" t="s">
        <v>237</v>
      </c>
      <c r="F514">
        <v>0</v>
      </c>
      <c r="G514">
        <v>1</v>
      </c>
      <c r="H514">
        <v>1</v>
      </c>
      <c r="I514" s="1">
        <v>0</v>
      </c>
    </row>
    <row r="515" spans="1:9" hidden="1" x14ac:dyDescent="0.25">
      <c r="A515">
        <v>2024</v>
      </c>
      <c r="B515" s="28" t="s">
        <v>44</v>
      </c>
      <c r="C515" s="28" t="s">
        <v>167</v>
      </c>
      <c r="D515" s="28" t="s">
        <v>83</v>
      </c>
      <c r="E515" s="28" t="s">
        <v>84</v>
      </c>
      <c r="F515">
        <v>1</v>
      </c>
      <c r="G515">
        <v>0</v>
      </c>
      <c r="H515">
        <v>1</v>
      </c>
      <c r="I515" s="1">
        <v>1</v>
      </c>
    </row>
    <row r="516" spans="1:9" hidden="1" x14ac:dyDescent="0.25">
      <c r="A516">
        <v>2024</v>
      </c>
      <c r="B516" s="28" t="s">
        <v>44</v>
      </c>
      <c r="C516" s="28" t="s">
        <v>168</v>
      </c>
      <c r="D516" s="28" t="s">
        <v>18</v>
      </c>
      <c r="E516" s="28" t="s">
        <v>12</v>
      </c>
      <c r="F516">
        <v>1</v>
      </c>
      <c r="G516">
        <v>0</v>
      </c>
      <c r="H516">
        <v>1</v>
      </c>
      <c r="I516" s="1">
        <v>1</v>
      </c>
    </row>
    <row r="517" spans="1:9" hidden="1" x14ac:dyDescent="0.25">
      <c r="A517">
        <v>2024</v>
      </c>
      <c r="B517" s="28" t="s">
        <v>120</v>
      </c>
      <c r="C517" s="28" t="s">
        <v>165</v>
      </c>
      <c r="D517" s="28" t="s">
        <v>18</v>
      </c>
      <c r="E517" s="28" t="s">
        <v>24</v>
      </c>
      <c r="F517">
        <v>0</v>
      </c>
      <c r="G517">
        <v>1</v>
      </c>
      <c r="H517">
        <v>1</v>
      </c>
      <c r="I517" s="1">
        <v>0</v>
      </c>
    </row>
    <row r="518" spans="1:9" hidden="1" x14ac:dyDescent="0.25">
      <c r="A518">
        <v>2024</v>
      </c>
      <c r="B518" s="28" t="s">
        <v>44</v>
      </c>
      <c r="C518" s="28" t="s">
        <v>119</v>
      </c>
      <c r="D518" s="28" t="s">
        <v>83</v>
      </c>
      <c r="E518" s="28" t="s">
        <v>84</v>
      </c>
      <c r="F518">
        <v>1</v>
      </c>
      <c r="G518">
        <v>0</v>
      </c>
      <c r="H518">
        <v>1</v>
      </c>
      <c r="I518" s="1">
        <v>1</v>
      </c>
    </row>
    <row r="519" spans="1:9" hidden="1" x14ac:dyDescent="0.25">
      <c r="A519">
        <v>2024</v>
      </c>
      <c r="B519" s="28" t="s">
        <v>120</v>
      </c>
      <c r="C519" s="28" t="s">
        <v>474</v>
      </c>
      <c r="D519" s="28" t="s">
        <v>11</v>
      </c>
      <c r="E519" s="28" t="s">
        <v>12</v>
      </c>
      <c r="F519">
        <v>1</v>
      </c>
      <c r="G519">
        <v>0</v>
      </c>
      <c r="H519">
        <v>1</v>
      </c>
      <c r="I519" s="1">
        <v>1</v>
      </c>
    </row>
    <row r="520" spans="1:9" hidden="1" x14ac:dyDescent="0.25">
      <c r="A520">
        <v>2024</v>
      </c>
      <c r="B520" s="28" t="s">
        <v>120</v>
      </c>
      <c r="C520" s="28" t="s">
        <v>164</v>
      </c>
      <c r="D520" s="28" t="s">
        <v>18</v>
      </c>
      <c r="E520" s="28" t="s">
        <v>115</v>
      </c>
      <c r="F520">
        <v>1</v>
      </c>
      <c r="G520">
        <v>0</v>
      </c>
      <c r="H520">
        <v>1</v>
      </c>
      <c r="I520" s="1">
        <v>1</v>
      </c>
    </row>
    <row r="521" spans="1:9" hidden="1" x14ac:dyDescent="0.25">
      <c r="A521">
        <v>2024</v>
      </c>
      <c r="B521" s="28" t="s">
        <v>49</v>
      </c>
      <c r="C521" s="28" t="s">
        <v>534</v>
      </c>
      <c r="D521" s="28" t="s">
        <v>11</v>
      </c>
      <c r="E521" s="28" t="s">
        <v>12</v>
      </c>
      <c r="F521">
        <v>1</v>
      </c>
      <c r="G521">
        <v>0</v>
      </c>
      <c r="H521">
        <v>1</v>
      </c>
      <c r="I521" s="1">
        <v>1</v>
      </c>
    </row>
    <row r="522" spans="1:9" hidden="1" x14ac:dyDescent="0.25">
      <c r="A522">
        <v>2024</v>
      </c>
      <c r="B522" s="28" t="s">
        <v>49</v>
      </c>
      <c r="C522" s="28" t="s">
        <v>496</v>
      </c>
      <c r="D522" s="28" t="s">
        <v>18</v>
      </c>
      <c r="E522" s="28" t="s">
        <v>24</v>
      </c>
      <c r="F522">
        <v>1</v>
      </c>
      <c r="G522">
        <v>0</v>
      </c>
      <c r="H522">
        <v>1</v>
      </c>
      <c r="I522" s="1">
        <v>1</v>
      </c>
    </row>
    <row r="523" spans="1:9" hidden="1" x14ac:dyDescent="0.25">
      <c r="A523">
        <v>2024</v>
      </c>
      <c r="B523" s="28" t="s">
        <v>49</v>
      </c>
      <c r="C523" s="28" t="s">
        <v>496</v>
      </c>
      <c r="D523" s="28" t="s">
        <v>11</v>
      </c>
      <c r="E523" s="28" t="s">
        <v>12</v>
      </c>
      <c r="F523">
        <v>0</v>
      </c>
      <c r="G523">
        <v>1</v>
      </c>
      <c r="H523">
        <v>1</v>
      </c>
      <c r="I523" s="1">
        <v>0</v>
      </c>
    </row>
    <row r="524" spans="1:9" hidden="1" x14ac:dyDescent="0.25">
      <c r="A524">
        <v>2024</v>
      </c>
      <c r="B524" s="28" t="s">
        <v>49</v>
      </c>
      <c r="C524" s="28" t="s">
        <v>112</v>
      </c>
      <c r="D524" s="28" t="s">
        <v>18</v>
      </c>
      <c r="E524" s="28" t="s">
        <v>237</v>
      </c>
      <c r="F524">
        <v>0</v>
      </c>
      <c r="G524">
        <v>1</v>
      </c>
      <c r="H524">
        <v>1</v>
      </c>
      <c r="I524" s="1">
        <v>0</v>
      </c>
    </row>
    <row r="525" spans="1:9" hidden="1" x14ac:dyDescent="0.25">
      <c r="A525">
        <v>2024</v>
      </c>
      <c r="B525" s="28" t="s">
        <v>49</v>
      </c>
      <c r="C525" s="28" t="s">
        <v>533</v>
      </c>
      <c r="D525" s="28" t="s">
        <v>18</v>
      </c>
      <c r="E525" s="28" t="s">
        <v>115</v>
      </c>
      <c r="F525">
        <v>1</v>
      </c>
      <c r="G525">
        <v>0</v>
      </c>
      <c r="H525">
        <v>1</v>
      </c>
      <c r="I525" s="1">
        <v>1</v>
      </c>
    </row>
    <row r="526" spans="1:9" hidden="1" x14ac:dyDescent="0.25">
      <c r="A526">
        <v>2024</v>
      </c>
      <c r="B526" s="28" t="s">
        <v>49</v>
      </c>
      <c r="C526" s="28" t="s">
        <v>440</v>
      </c>
      <c r="D526" s="28" t="s">
        <v>18</v>
      </c>
      <c r="E526" s="28" t="s">
        <v>12</v>
      </c>
      <c r="F526">
        <v>0</v>
      </c>
      <c r="G526">
        <v>1</v>
      </c>
      <c r="H526">
        <v>1</v>
      </c>
      <c r="I526" s="1">
        <v>0</v>
      </c>
    </row>
    <row r="527" spans="1:9" hidden="1" x14ac:dyDescent="0.25">
      <c r="A527">
        <v>2024</v>
      </c>
      <c r="B527" s="28" t="s">
        <v>49</v>
      </c>
      <c r="C527" s="28" t="s">
        <v>455</v>
      </c>
      <c r="D527" s="28" t="s">
        <v>18</v>
      </c>
      <c r="E527" s="28" t="s">
        <v>24</v>
      </c>
      <c r="F527">
        <v>0</v>
      </c>
      <c r="G527">
        <v>1</v>
      </c>
      <c r="H527">
        <v>1</v>
      </c>
      <c r="I527" s="1">
        <v>0</v>
      </c>
    </row>
    <row r="528" spans="1:9" hidden="1" x14ac:dyDescent="0.25">
      <c r="A528">
        <v>2024</v>
      </c>
      <c r="B528" s="28" t="s">
        <v>49</v>
      </c>
      <c r="C528" s="28" t="s">
        <v>179</v>
      </c>
      <c r="D528" s="28" t="s">
        <v>18</v>
      </c>
      <c r="E528" s="28" t="s">
        <v>115</v>
      </c>
      <c r="F528">
        <v>1</v>
      </c>
      <c r="G528">
        <v>0</v>
      </c>
      <c r="H528">
        <v>1</v>
      </c>
      <c r="I528" s="1">
        <v>1</v>
      </c>
    </row>
    <row r="529" spans="1:9" hidden="1" x14ac:dyDescent="0.25">
      <c r="A529">
        <v>2024</v>
      </c>
      <c r="B529" s="28" t="s">
        <v>49</v>
      </c>
      <c r="C529" s="28" t="s">
        <v>179</v>
      </c>
      <c r="D529" s="28" t="s">
        <v>18</v>
      </c>
      <c r="E529" s="28" t="s">
        <v>24</v>
      </c>
      <c r="F529">
        <v>1</v>
      </c>
      <c r="G529">
        <v>0</v>
      </c>
      <c r="H529">
        <v>1</v>
      </c>
      <c r="I529" s="1">
        <v>1</v>
      </c>
    </row>
    <row r="530" spans="1:9" hidden="1" x14ac:dyDescent="0.25">
      <c r="A530">
        <v>2024</v>
      </c>
      <c r="B530" s="28" t="s">
        <v>49</v>
      </c>
      <c r="C530" s="28" t="s">
        <v>179</v>
      </c>
      <c r="D530" s="28" t="s">
        <v>11</v>
      </c>
      <c r="E530" s="28" t="s">
        <v>12</v>
      </c>
      <c r="F530">
        <v>0</v>
      </c>
      <c r="G530">
        <v>1</v>
      </c>
      <c r="H530">
        <v>1</v>
      </c>
      <c r="I530" s="1">
        <v>0</v>
      </c>
    </row>
    <row r="531" spans="1:9" hidden="1" x14ac:dyDescent="0.25">
      <c r="A531">
        <v>2024</v>
      </c>
      <c r="B531" s="28" t="s">
        <v>49</v>
      </c>
      <c r="C531" s="28" t="s">
        <v>473</v>
      </c>
      <c r="D531" s="28" t="s">
        <v>18</v>
      </c>
      <c r="E531" s="28" t="s">
        <v>115</v>
      </c>
      <c r="F531">
        <v>1</v>
      </c>
      <c r="G531">
        <v>0</v>
      </c>
      <c r="H531">
        <v>1</v>
      </c>
      <c r="I531" s="1">
        <v>1</v>
      </c>
    </row>
    <row r="532" spans="1:9" hidden="1" x14ac:dyDescent="0.25">
      <c r="A532">
        <v>2024</v>
      </c>
      <c r="B532" s="28" t="s">
        <v>49</v>
      </c>
      <c r="C532" s="28" t="s">
        <v>473</v>
      </c>
      <c r="D532" s="28" t="s">
        <v>18</v>
      </c>
      <c r="E532" s="28" t="s">
        <v>12</v>
      </c>
      <c r="F532">
        <v>0</v>
      </c>
      <c r="G532">
        <v>1</v>
      </c>
      <c r="H532">
        <v>1</v>
      </c>
      <c r="I532" s="1">
        <v>0</v>
      </c>
    </row>
    <row r="533" spans="1:9" hidden="1" x14ac:dyDescent="0.25">
      <c r="A533">
        <v>2024</v>
      </c>
      <c r="B533" s="28" t="s">
        <v>49</v>
      </c>
      <c r="C533" s="28" t="s">
        <v>112</v>
      </c>
      <c r="D533" s="28" t="s">
        <v>83</v>
      </c>
      <c r="E533" s="28" t="s">
        <v>84</v>
      </c>
      <c r="F533">
        <v>1</v>
      </c>
      <c r="G533">
        <v>0</v>
      </c>
      <c r="H533">
        <v>1</v>
      </c>
      <c r="I533" s="1">
        <v>1</v>
      </c>
    </row>
    <row r="534" spans="1:9" hidden="1" x14ac:dyDescent="0.25">
      <c r="A534">
        <v>2024</v>
      </c>
      <c r="B534" s="28" t="s">
        <v>49</v>
      </c>
      <c r="C534" s="28" t="s">
        <v>177</v>
      </c>
      <c r="D534" s="28" t="s">
        <v>18</v>
      </c>
      <c r="E534" s="28" t="s">
        <v>115</v>
      </c>
      <c r="F534">
        <v>1</v>
      </c>
      <c r="G534">
        <v>0</v>
      </c>
      <c r="H534">
        <v>1</v>
      </c>
      <c r="I534" s="1">
        <v>1</v>
      </c>
    </row>
    <row r="535" spans="1:9" hidden="1" x14ac:dyDescent="0.25">
      <c r="A535">
        <v>2024</v>
      </c>
      <c r="B535" s="28" t="s">
        <v>44</v>
      </c>
      <c r="C535" s="28" t="s">
        <v>446</v>
      </c>
      <c r="D535" s="28" t="s">
        <v>83</v>
      </c>
      <c r="E535" s="28" t="s">
        <v>84</v>
      </c>
      <c r="F535">
        <v>1</v>
      </c>
      <c r="G535">
        <v>0</v>
      </c>
      <c r="H535">
        <v>1</v>
      </c>
      <c r="I535" s="1">
        <v>1</v>
      </c>
    </row>
    <row r="536" spans="1:9" hidden="1" x14ac:dyDescent="0.25">
      <c r="A536">
        <v>2024</v>
      </c>
      <c r="B536" s="28" t="s">
        <v>44</v>
      </c>
      <c r="C536" s="28" t="s">
        <v>117</v>
      </c>
      <c r="D536" s="28" t="s">
        <v>18</v>
      </c>
      <c r="E536" s="28" t="s">
        <v>115</v>
      </c>
      <c r="F536">
        <v>1</v>
      </c>
      <c r="G536">
        <v>0</v>
      </c>
      <c r="H536">
        <v>1</v>
      </c>
      <c r="I536" s="1">
        <v>1</v>
      </c>
    </row>
    <row r="537" spans="1:9" hidden="1" x14ac:dyDescent="0.25">
      <c r="A537">
        <v>2024</v>
      </c>
      <c r="B537" s="28" t="s">
        <v>44</v>
      </c>
      <c r="C537" s="28" t="s">
        <v>117</v>
      </c>
      <c r="D537" s="28" t="s">
        <v>18</v>
      </c>
      <c r="E537" s="28" t="s">
        <v>237</v>
      </c>
      <c r="F537">
        <v>0</v>
      </c>
      <c r="G537">
        <v>1</v>
      </c>
      <c r="H537">
        <v>1</v>
      </c>
      <c r="I537" s="1">
        <v>0</v>
      </c>
    </row>
    <row r="538" spans="1:9" hidden="1" x14ac:dyDescent="0.25">
      <c r="A538">
        <v>2024</v>
      </c>
      <c r="B538" s="28" t="s">
        <v>44</v>
      </c>
      <c r="C538" s="28" t="s">
        <v>446</v>
      </c>
      <c r="D538" s="28" t="s">
        <v>18</v>
      </c>
      <c r="E538" s="28" t="s">
        <v>237</v>
      </c>
      <c r="F538">
        <v>0</v>
      </c>
      <c r="G538">
        <v>1</v>
      </c>
      <c r="H538">
        <v>1</v>
      </c>
      <c r="I538" s="1">
        <v>0</v>
      </c>
    </row>
    <row r="539" spans="1:9" hidden="1" x14ac:dyDescent="0.25">
      <c r="A539">
        <v>2024</v>
      </c>
      <c r="B539" s="28" t="s">
        <v>44</v>
      </c>
      <c r="C539" s="28" t="s">
        <v>446</v>
      </c>
      <c r="D539" s="28" t="s">
        <v>18</v>
      </c>
      <c r="E539" s="28" t="s">
        <v>19</v>
      </c>
      <c r="F539">
        <v>0</v>
      </c>
      <c r="G539">
        <v>1</v>
      </c>
      <c r="H539">
        <v>1</v>
      </c>
      <c r="I539" s="1">
        <v>0</v>
      </c>
    </row>
    <row r="540" spans="1:9" hidden="1" x14ac:dyDescent="0.25">
      <c r="A540">
        <v>2024</v>
      </c>
      <c r="B540" s="28" t="s">
        <v>44</v>
      </c>
      <c r="C540" s="28" t="s">
        <v>446</v>
      </c>
      <c r="D540" s="28" t="s">
        <v>18</v>
      </c>
      <c r="E540" s="28" t="s">
        <v>12</v>
      </c>
      <c r="F540">
        <v>0</v>
      </c>
      <c r="G540">
        <v>1</v>
      </c>
      <c r="H540">
        <v>1</v>
      </c>
      <c r="I540" s="1">
        <v>0</v>
      </c>
    </row>
    <row r="541" spans="1:9" hidden="1" x14ac:dyDescent="0.25">
      <c r="A541">
        <v>2024</v>
      </c>
      <c r="B541" s="28" t="s">
        <v>29</v>
      </c>
      <c r="C541" s="28" t="s">
        <v>514</v>
      </c>
      <c r="D541" s="28" t="s">
        <v>11</v>
      </c>
      <c r="E541" s="28" t="s">
        <v>12</v>
      </c>
      <c r="F541">
        <v>0</v>
      </c>
      <c r="G541">
        <v>1</v>
      </c>
      <c r="H541">
        <v>1</v>
      </c>
      <c r="I541" s="1">
        <v>0</v>
      </c>
    </row>
    <row r="542" spans="1:9" hidden="1" x14ac:dyDescent="0.25">
      <c r="A542">
        <v>2024</v>
      </c>
      <c r="B542" s="28" t="s">
        <v>9</v>
      </c>
      <c r="C542" s="28" t="s">
        <v>513</v>
      </c>
      <c r="D542" s="28" t="s">
        <v>18</v>
      </c>
      <c r="E542" s="28" t="s">
        <v>115</v>
      </c>
      <c r="F542">
        <v>1</v>
      </c>
      <c r="G542">
        <v>0</v>
      </c>
      <c r="H542">
        <v>1</v>
      </c>
      <c r="I542" s="1">
        <v>1</v>
      </c>
    </row>
    <row r="543" spans="1:9" hidden="1" x14ac:dyDescent="0.25">
      <c r="A543">
        <v>2024</v>
      </c>
      <c r="B543" s="28" t="s">
        <v>29</v>
      </c>
      <c r="C543" s="28" t="s">
        <v>129</v>
      </c>
      <c r="D543" s="28" t="s">
        <v>83</v>
      </c>
      <c r="E543" s="28" t="s">
        <v>154</v>
      </c>
      <c r="F543">
        <v>1</v>
      </c>
      <c r="G543">
        <v>0</v>
      </c>
      <c r="H543">
        <v>1</v>
      </c>
      <c r="I543" s="1">
        <v>1</v>
      </c>
    </row>
    <row r="544" spans="1:9" hidden="1" x14ac:dyDescent="0.25">
      <c r="A544">
        <v>2024</v>
      </c>
      <c r="B544" s="28" t="s">
        <v>29</v>
      </c>
      <c r="C544" s="28" t="s">
        <v>495</v>
      </c>
      <c r="D544" s="28" t="s">
        <v>18</v>
      </c>
      <c r="E544" s="28" t="s">
        <v>24</v>
      </c>
      <c r="F544">
        <v>1</v>
      </c>
      <c r="G544">
        <v>0</v>
      </c>
      <c r="H544">
        <v>1</v>
      </c>
      <c r="I544" s="1">
        <v>1</v>
      </c>
    </row>
    <row r="545" spans="1:9" hidden="1" x14ac:dyDescent="0.25">
      <c r="A545">
        <v>2024</v>
      </c>
      <c r="B545" s="28" t="s">
        <v>29</v>
      </c>
      <c r="C545" s="28" t="s">
        <v>41</v>
      </c>
      <c r="D545" s="28" t="s">
        <v>18</v>
      </c>
      <c r="E545" s="28" t="s">
        <v>237</v>
      </c>
      <c r="F545">
        <v>0</v>
      </c>
      <c r="G545">
        <v>1</v>
      </c>
      <c r="H545">
        <v>1</v>
      </c>
      <c r="I545" s="1">
        <v>0</v>
      </c>
    </row>
    <row r="546" spans="1:9" hidden="1" x14ac:dyDescent="0.25">
      <c r="A546">
        <v>2024</v>
      </c>
      <c r="B546" s="28" t="s">
        <v>29</v>
      </c>
      <c r="C546" s="28" t="s">
        <v>41</v>
      </c>
      <c r="D546" s="28" t="s">
        <v>18</v>
      </c>
      <c r="E546" s="28" t="s">
        <v>24</v>
      </c>
      <c r="F546">
        <v>0</v>
      </c>
      <c r="G546">
        <v>1</v>
      </c>
      <c r="H546">
        <v>1</v>
      </c>
      <c r="I546" s="1">
        <v>0</v>
      </c>
    </row>
    <row r="547" spans="1:9" hidden="1" x14ac:dyDescent="0.25">
      <c r="A547">
        <v>2024</v>
      </c>
      <c r="B547" s="28" t="s">
        <v>29</v>
      </c>
      <c r="C547" s="28" t="s">
        <v>41</v>
      </c>
      <c r="D547" s="28" t="s">
        <v>83</v>
      </c>
      <c r="E547" s="28" t="s">
        <v>84</v>
      </c>
      <c r="F547">
        <v>0</v>
      </c>
      <c r="G547">
        <v>1</v>
      </c>
      <c r="H547">
        <v>1</v>
      </c>
      <c r="I547" s="1">
        <v>0</v>
      </c>
    </row>
    <row r="548" spans="1:9" hidden="1" x14ac:dyDescent="0.25">
      <c r="A548">
        <v>2024</v>
      </c>
      <c r="B548" s="28" t="s">
        <v>29</v>
      </c>
      <c r="C548" s="28" t="s">
        <v>41</v>
      </c>
      <c r="D548" s="28" t="s">
        <v>83</v>
      </c>
      <c r="E548" s="28" t="s">
        <v>154</v>
      </c>
      <c r="F548">
        <v>1</v>
      </c>
      <c r="G548">
        <v>0</v>
      </c>
      <c r="H548">
        <v>1</v>
      </c>
      <c r="I548" s="1">
        <v>1</v>
      </c>
    </row>
    <row r="549" spans="1:9" hidden="1" x14ac:dyDescent="0.25">
      <c r="A549">
        <v>2024</v>
      </c>
      <c r="B549" s="28" t="s">
        <v>9</v>
      </c>
      <c r="C549" s="28" t="s">
        <v>152</v>
      </c>
      <c r="D549" s="28" t="s">
        <v>18</v>
      </c>
      <c r="E549" s="28" t="s">
        <v>19</v>
      </c>
      <c r="F549">
        <v>0</v>
      </c>
      <c r="G549">
        <v>1</v>
      </c>
      <c r="H549">
        <v>1</v>
      </c>
      <c r="I549" s="1">
        <v>0</v>
      </c>
    </row>
    <row r="550" spans="1:9" hidden="1" x14ac:dyDescent="0.25">
      <c r="A550">
        <v>2024</v>
      </c>
      <c r="B550" s="28" t="s">
        <v>9</v>
      </c>
      <c r="C550" s="28" t="s">
        <v>152</v>
      </c>
      <c r="D550" s="28" t="s">
        <v>18</v>
      </c>
      <c r="E550" s="28" t="s">
        <v>24</v>
      </c>
      <c r="F550">
        <v>0</v>
      </c>
      <c r="G550">
        <v>1</v>
      </c>
      <c r="H550">
        <v>1</v>
      </c>
      <c r="I550" s="1">
        <v>0</v>
      </c>
    </row>
    <row r="551" spans="1:9" hidden="1" x14ac:dyDescent="0.25">
      <c r="A551">
        <v>2024</v>
      </c>
      <c r="B551" s="28" t="s">
        <v>9</v>
      </c>
      <c r="C551" s="28" t="s">
        <v>152</v>
      </c>
      <c r="D551" s="28" t="s">
        <v>11</v>
      </c>
      <c r="E551" s="28" t="s">
        <v>12</v>
      </c>
      <c r="F551">
        <v>1</v>
      </c>
      <c r="G551">
        <v>0</v>
      </c>
      <c r="H551">
        <v>1</v>
      </c>
      <c r="I551" s="1">
        <v>1</v>
      </c>
    </row>
    <row r="552" spans="1:9" hidden="1" x14ac:dyDescent="0.25">
      <c r="A552">
        <v>2024</v>
      </c>
      <c r="B552" s="28" t="s">
        <v>9</v>
      </c>
      <c r="C552" s="28" t="s">
        <v>130</v>
      </c>
      <c r="D552" s="28" t="s">
        <v>83</v>
      </c>
      <c r="E552" s="28" t="s">
        <v>84</v>
      </c>
      <c r="F552">
        <v>1</v>
      </c>
      <c r="G552">
        <v>0</v>
      </c>
      <c r="H552">
        <v>1</v>
      </c>
      <c r="I552" s="1">
        <v>1</v>
      </c>
    </row>
    <row r="553" spans="1:9" hidden="1" x14ac:dyDescent="0.25">
      <c r="A553">
        <v>2024</v>
      </c>
      <c r="B553" s="28" t="s">
        <v>9</v>
      </c>
      <c r="C553" s="28" t="s">
        <v>153</v>
      </c>
      <c r="D553" s="28" t="s">
        <v>83</v>
      </c>
      <c r="E553" s="28" t="s">
        <v>380</v>
      </c>
      <c r="F553">
        <v>1</v>
      </c>
      <c r="G553">
        <v>0</v>
      </c>
      <c r="H553">
        <v>1</v>
      </c>
      <c r="I553" s="1">
        <v>1</v>
      </c>
    </row>
    <row r="554" spans="1:9" hidden="1" x14ac:dyDescent="0.25">
      <c r="A554">
        <v>2024</v>
      </c>
      <c r="B554" s="28" t="s">
        <v>9</v>
      </c>
      <c r="C554" s="28" t="s">
        <v>153</v>
      </c>
      <c r="D554" s="28" t="s">
        <v>18</v>
      </c>
      <c r="E554" s="28" t="s">
        <v>12</v>
      </c>
      <c r="F554">
        <v>1</v>
      </c>
      <c r="G554">
        <v>0</v>
      </c>
      <c r="H554">
        <v>1</v>
      </c>
      <c r="I554" s="1">
        <v>1</v>
      </c>
    </row>
    <row r="555" spans="1:9" hidden="1" x14ac:dyDescent="0.25">
      <c r="A555">
        <v>2024</v>
      </c>
      <c r="B555" s="28" t="s">
        <v>9</v>
      </c>
      <c r="C555" s="28" t="s">
        <v>448</v>
      </c>
      <c r="D555" s="28" t="s">
        <v>18</v>
      </c>
      <c r="E555" s="28" t="s">
        <v>24</v>
      </c>
      <c r="F555">
        <v>1</v>
      </c>
      <c r="G555">
        <v>0</v>
      </c>
      <c r="H555">
        <v>1</v>
      </c>
      <c r="I555" s="1">
        <v>1</v>
      </c>
    </row>
    <row r="556" spans="1:9" hidden="1" x14ac:dyDescent="0.25">
      <c r="A556">
        <v>2024</v>
      </c>
      <c r="B556" s="28" t="s">
        <v>9</v>
      </c>
      <c r="C556" s="28" t="s">
        <v>448</v>
      </c>
      <c r="D556" s="28" t="s">
        <v>18</v>
      </c>
      <c r="E556" s="28" t="s">
        <v>115</v>
      </c>
      <c r="F556">
        <v>1</v>
      </c>
      <c r="G556">
        <v>0</v>
      </c>
      <c r="H556">
        <v>1</v>
      </c>
      <c r="I556" s="1">
        <v>1</v>
      </c>
    </row>
    <row r="557" spans="1:9" hidden="1" x14ac:dyDescent="0.25">
      <c r="A557">
        <v>2024</v>
      </c>
      <c r="B557" s="28" t="s">
        <v>120</v>
      </c>
      <c r="C557" s="28" t="s">
        <v>163</v>
      </c>
      <c r="D557" s="28" t="s">
        <v>18</v>
      </c>
      <c r="E557" s="28" t="s">
        <v>115</v>
      </c>
      <c r="F557">
        <v>1</v>
      </c>
      <c r="G557">
        <v>0</v>
      </c>
      <c r="H557">
        <v>1</v>
      </c>
      <c r="I557" s="1">
        <v>1</v>
      </c>
    </row>
    <row r="558" spans="1:9" hidden="1" x14ac:dyDescent="0.25">
      <c r="A558">
        <v>2024</v>
      </c>
      <c r="B558" s="28" t="s">
        <v>120</v>
      </c>
      <c r="C558" s="28" t="s">
        <v>163</v>
      </c>
      <c r="D558" s="28" t="s">
        <v>18</v>
      </c>
      <c r="E558" s="28" t="s">
        <v>19</v>
      </c>
      <c r="F558">
        <v>1</v>
      </c>
      <c r="G558">
        <v>0</v>
      </c>
      <c r="H558">
        <v>1</v>
      </c>
      <c r="I558" s="1">
        <v>1</v>
      </c>
    </row>
    <row r="559" spans="1:9" hidden="1" x14ac:dyDescent="0.25">
      <c r="A559">
        <v>2024</v>
      </c>
      <c r="B559" s="28" t="s">
        <v>29</v>
      </c>
      <c r="C559" s="28" t="s">
        <v>538</v>
      </c>
      <c r="D559" s="28" t="s">
        <v>18</v>
      </c>
      <c r="E559" s="28" t="s">
        <v>24</v>
      </c>
      <c r="F559">
        <v>0</v>
      </c>
      <c r="G559">
        <v>1</v>
      </c>
      <c r="H559">
        <v>1</v>
      </c>
      <c r="I559" s="1">
        <v>0</v>
      </c>
    </row>
    <row r="560" spans="1:9" hidden="1" x14ac:dyDescent="0.25">
      <c r="A560">
        <v>2024</v>
      </c>
      <c r="B560" s="28" t="s">
        <v>29</v>
      </c>
      <c r="C560" s="28" t="s">
        <v>538</v>
      </c>
      <c r="D560" s="28" t="s">
        <v>11</v>
      </c>
      <c r="E560" s="28" t="s">
        <v>12</v>
      </c>
      <c r="F560">
        <v>0</v>
      </c>
      <c r="G560">
        <v>1</v>
      </c>
      <c r="H560">
        <v>1</v>
      </c>
      <c r="I560" s="1">
        <v>0</v>
      </c>
    </row>
    <row r="561" spans="1:9" hidden="1" x14ac:dyDescent="0.25">
      <c r="A561">
        <v>2024</v>
      </c>
      <c r="B561" s="28" t="s">
        <v>29</v>
      </c>
      <c r="C561" s="28" t="s">
        <v>30</v>
      </c>
      <c r="D561" s="28" t="s">
        <v>18</v>
      </c>
      <c r="E561" s="28" t="s">
        <v>115</v>
      </c>
      <c r="F561">
        <v>1</v>
      </c>
      <c r="G561">
        <v>0</v>
      </c>
      <c r="H561">
        <v>1</v>
      </c>
      <c r="I561" s="1">
        <v>1</v>
      </c>
    </row>
    <row r="562" spans="1:9" hidden="1" x14ac:dyDescent="0.25">
      <c r="A562">
        <v>2024</v>
      </c>
      <c r="B562" s="28" t="s">
        <v>29</v>
      </c>
      <c r="C562" s="28" t="s">
        <v>30</v>
      </c>
      <c r="D562" s="28" t="s">
        <v>11</v>
      </c>
      <c r="E562" s="28" t="s">
        <v>12</v>
      </c>
      <c r="F562">
        <v>1</v>
      </c>
      <c r="G562">
        <v>0</v>
      </c>
      <c r="H562">
        <v>1</v>
      </c>
      <c r="I562" s="1">
        <v>1</v>
      </c>
    </row>
    <row r="563" spans="1:9" hidden="1" x14ac:dyDescent="0.25">
      <c r="A563">
        <v>2024</v>
      </c>
      <c r="B563" s="28" t="s">
        <v>29</v>
      </c>
      <c r="C563" s="28" t="s">
        <v>472</v>
      </c>
      <c r="D563" s="28" t="s">
        <v>18</v>
      </c>
      <c r="E563" s="28" t="s">
        <v>115</v>
      </c>
      <c r="F563">
        <v>1</v>
      </c>
      <c r="G563">
        <v>0</v>
      </c>
      <c r="H563">
        <v>1</v>
      </c>
      <c r="I563" s="1">
        <v>1</v>
      </c>
    </row>
    <row r="564" spans="1:9" hidden="1" x14ac:dyDescent="0.25">
      <c r="A564">
        <v>2024</v>
      </c>
      <c r="B564" s="28" t="s">
        <v>120</v>
      </c>
      <c r="C564" s="28" t="s">
        <v>121</v>
      </c>
      <c r="D564" s="28" t="s">
        <v>18</v>
      </c>
      <c r="E564" s="28" t="s">
        <v>19</v>
      </c>
      <c r="F564">
        <v>1</v>
      </c>
      <c r="G564">
        <v>0</v>
      </c>
      <c r="H564">
        <v>1</v>
      </c>
      <c r="I564" s="1">
        <v>1</v>
      </c>
    </row>
    <row r="565" spans="1:9" hidden="1" x14ac:dyDescent="0.25">
      <c r="A565">
        <v>2024</v>
      </c>
      <c r="B565" s="28" t="s">
        <v>120</v>
      </c>
      <c r="C565" s="28" t="s">
        <v>381</v>
      </c>
      <c r="D565" s="28" t="s">
        <v>18</v>
      </c>
      <c r="E565" s="28" t="s">
        <v>12</v>
      </c>
      <c r="F565">
        <v>0</v>
      </c>
      <c r="G565">
        <v>1</v>
      </c>
      <c r="H565">
        <v>1</v>
      </c>
      <c r="I565" s="1">
        <v>0</v>
      </c>
    </row>
    <row r="566" spans="1:9" hidden="1" x14ac:dyDescent="0.25">
      <c r="A566">
        <v>2024</v>
      </c>
      <c r="B566" s="28" t="s">
        <v>120</v>
      </c>
      <c r="C566" s="28" t="s">
        <v>381</v>
      </c>
      <c r="D566" s="28" t="s">
        <v>18</v>
      </c>
      <c r="E566" s="28" t="s">
        <v>24</v>
      </c>
      <c r="F566">
        <v>0</v>
      </c>
      <c r="G566">
        <v>1</v>
      </c>
      <c r="H566">
        <v>1</v>
      </c>
      <c r="I566" s="1">
        <v>0</v>
      </c>
    </row>
    <row r="567" spans="1:9" hidden="1" x14ac:dyDescent="0.25">
      <c r="A567">
        <v>2024</v>
      </c>
      <c r="B567" s="28" t="s">
        <v>120</v>
      </c>
      <c r="C567" s="28" t="s">
        <v>537</v>
      </c>
      <c r="D567" s="28" t="s">
        <v>18</v>
      </c>
      <c r="E567" s="28" t="s">
        <v>24</v>
      </c>
      <c r="F567">
        <v>1</v>
      </c>
      <c r="G567">
        <v>0</v>
      </c>
      <c r="H567">
        <v>1</v>
      </c>
      <c r="I567" s="1">
        <v>1</v>
      </c>
    </row>
    <row r="568" spans="1:9" hidden="1" x14ac:dyDescent="0.25">
      <c r="A568">
        <v>2024</v>
      </c>
      <c r="B568" s="28" t="s">
        <v>120</v>
      </c>
      <c r="C568" s="28" t="s">
        <v>122</v>
      </c>
      <c r="D568" s="28" t="s">
        <v>18</v>
      </c>
      <c r="E568" s="28" t="s">
        <v>115</v>
      </c>
      <c r="F568">
        <v>1</v>
      </c>
      <c r="G568">
        <v>0</v>
      </c>
      <c r="H568">
        <v>1</v>
      </c>
      <c r="I568" s="1">
        <v>1</v>
      </c>
    </row>
    <row r="569" spans="1:9" hidden="1" x14ac:dyDescent="0.25">
      <c r="A569">
        <v>2024</v>
      </c>
      <c r="B569" s="28" t="s">
        <v>120</v>
      </c>
      <c r="C569" s="28" t="s">
        <v>122</v>
      </c>
      <c r="D569" s="28" t="s">
        <v>18</v>
      </c>
      <c r="E569" s="28" t="s">
        <v>237</v>
      </c>
      <c r="F569">
        <v>0</v>
      </c>
      <c r="G569">
        <v>1</v>
      </c>
      <c r="H569">
        <v>1</v>
      </c>
      <c r="I569" s="1">
        <v>0</v>
      </c>
    </row>
    <row r="570" spans="1:9" hidden="1" x14ac:dyDescent="0.25">
      <c r="A570">
        <v>2024</v>
      </c>
      <c r="B570" s="28" t="s">
        <v>120</v>
      </c>
      <c r="C570" s="28" t="s">
        <v>122</v>
      </c>
      <c r="D570" s="28" t="s">
        <v>18</v>
      </c>
      <c r="E570" s="28" t="s">
        <v>19</v>
      </c>
      <c r="F570">
        <v>0</v>
      </c>
      <c r="G570">
        <v>1</v>
      </c>
      <c r="H570">
        <v>1</v>
      </c>
      <c r="I570" s="1">
        <v>0</v>
      </c>
    </row>
    <row r="571" spans="1:9" hidden="1" x14ac:dyDescent="0.25">
      <c r="A571">
        <v>2024</v>
      </c>
      <c r="B571" s="28" t="s">
        <v>120</v>
      </c>
      <c r="C571" s="28" t="s">
        <v>122</v>
      </c>
      <c r="D571" s="28" t="s">
        <v>83</v>
      </c>
      <c r="E571" s="28" t="s">
        <v>84</v>
      </c>
      <c r="F571">
        <v>1</v>
      </c>
      <c r="G571">
        <v>0</v>
      </c>
      <c r="H571">
        <v>1</v>
      </c>
      <c r="I571" s="1">
        <v>1</v>
      </c>
    </row>
    <row r="572" spans="1:9" hidden="1" x14ac:dyDescent="0.25">
      <c r="A572">
        <v>2024</v>
      </c>
      <c r="B572" s="28" t="s">
        <v>120</v>
      </c>
      <c r="C572" s="28" t="s">
        <v>535</v>
      </c>
      <c r="D572" s="28" t="s">
        <v>18</v>
      </c>
      <c r="E572" s="28" t="s">
        <v>12</v>
      </c>
      <c r="F572">
        <v>1</v>
      </c>
      <c r="G572">
        <v>0</v>
      </c>
      <c r="H572">
        <v>1</v>
      </c>
      <c r="I572" s="1">
        <v>1</v>
      </c>
    </row>
    <row r="573" spans="1:9" hidden="1" x14ac:dyDescent="0.25">
      <c r="A573">
        <v>2024</v>
      </c>
      <c r="B573" s="28" t="s">
        <v>120</v>
      </c>
      <c r="C573" s="28" t="s">
        <v>536</v>
      </c>
      <c r="D573" s="28" t="s">
        <v>11</v>
      </c>
      <c r="E573" s="28" t="s">
        <v>12</v>
      </c>
      <c r="F573">
        <v>0</v>
      </c>
      <c r="G573">
        <v>1</v>
      </c>
      <c r="H573">
        <v>1</v>
      </c>
      <c r="I573" s="1">
        <v>0</v>
      </c>
    </row>
    <row r="574" spans="1:9" hidden="1" x14ac:dyDescent="0.25">
      <c r="A574">
        <v>2024</v>
      </c>
      <c r="B574" s="28" t="s">
        <v>120</v>
      </c>
      <c r="C574" s="28" t="s">
        <v>445</v>
      </c>
      <c r="D574" s="28" t="s">
        <v>18</v>
      </c>
      <c r="E574" s="28" t="s">
        <v>115</v>
      </c>
      <c r="F574">
        <v>1</v>
      </c>
      <c r="G574">
        <v>0</v>
      </c>
      <c r="H574">
        <v>1</v>
      </c>
      <c r="I574" s="1">
        <v>1</v>
      </c>
    </row>
    <row r="575" spans="1:9" hidden="1" x14ac:dyDescent="0.25">
      <c r="A575">
        <v>2024</v>
      </c>
      <c r="B575" s="28" t="s">
        <v>120</v>
      </c>
      <c r="C575" s="28" t="s">
        <v>445</v>
      </c>
      <c r="D575" s="28" t="s">
        <v>18</v>
      </c>
      <c r="E575" s="28" t="s">
        <v>24</v>
      </c>
      <c r="F575">
        <v>0</v>
      </c>
      <c r="G575">
        <v>1</v>
      </c>
      <c r="H575">
        <v>1</v>
      </c>
      <c r="I575" s="1">
        <v>0</v>
      </c>
    </row>
    <row r="576" spans="1:9" hidden="1" x14ac:dyDescent="0.25">
      <c r="A576">
        <v>2024</v>
      </c>
      <c r="B576" s="28" t="s">
        <v>120</v>
      </c>
      <c r="C576" s="28" t="s">
        <v>445</v>
      </c>
      <c r="D576" s="28" t="s">
        <v>11</v>
      </c>
      <c r="E576" s="28" t="s">
        <v>12</v>
      </c>
      <c r="F576">
        <v>0</v>
      </c>
      <c r="G576">
        <v>1</v>
      </c>
      <c r="H576">
        <v>1</v>
      </c>
      <c r="I576" s="1">
        <v>0</v>
      </c>
    </row>
    <row r="577" spans="1:9" hidden="1" x14ac:dyDescent="0.25">
      <c r="A577">
        <v>2024</v>
      </c>
      <c r="B577" s="28" t="s">
        <v>134</v>
      </c>
      <c r="C577" s="28" t="s">
        <v>149</v>
      </c>
      <c r="D577" s="28" t="s">
        <v>18</v>
      </c>
      <c r="E577" s="28" t="s">
        <v>115</v>
      </c>
      <c r="F577">
        <v>1</v>
      </c>
      <c r="G577">
        <v>0</v>
      </c>
      <c r="H577">
        <v>1</v>
      </c>
      <c r="I577" s="1">
        <v>1</v>
      </c>
    </row>
    <row r="578" spans="1:9" hidden="1" x14ac:dyDescent="0.25">
      <c r="A578">
        <v>2024</v>
      </c>
      <c r="B578" s="28" t="s">
        <v>134</v>
      </c>
      <c r="C578" s="28" t="s">
        <v>149</v>
      </c>
      <c r="D578" s="28" t="s">
        <v>18</v>
      </c>
      <c r="E578" s="28" t="s">
        <v>12</v>
      </c>
      <c r="F578">
        <v>0</v>
      </c>
      <c r="G578">
        <v>1</v>
      </c>
      <c r="H578">
        <v>1</v>
      </c>
      <c r="I578" s="1">
        <v>0</v>
      </c>
    </row>
    <row r="579" spans="1:9" hidden="1" x14ac:dyDescent="0.25">
      <c r="A579">
        <v>2024</v>
      </c>
      <c r="B579" s="28" t="s">
        <v>134</v>
      </c>
      <c r="C579" s="28" t="s">
        <v>149</v>
      </c>
      <c r="D579" s="28" t="s">
        <v>18</v>
      </c>
      <c r="E579" s="28" t="s">
        <v>24</v>
      </c>
      <c r="F579">
        <v>1</v>
      </c>
      <c r="G579">
        <v>0</v>
      </c>
      <c r="H579">
        <v>1</v>
      </c>
      <c r="I579" s="1">
        <v>1</v>
      </c>
    </row>
    <row r="580" spans="1:9" hidden="1" x14ac:dyDescent="0.25">
      <c r="A580">
        <v>2024</v>
      </c>
      <c r="B580" s="28" t="s">
        <v>31</v>
      </c>
      <c r="C580" s="28" t="s">
        <v>32</v>
      </c>
      <c r="D580" s="28" t="s">
        <v>18</v>
      </c>
      <c r="E580" s="28" t="s">
        <v>115</v>
      </c>
      <c r="F580">
        <v>1</v>
      </c>
      <c r="G580">
        <v>0</v>
      </c>
      <c r="H580">
        <v>1</v>
      </c>
      <c r="I580" s="1">
        <v>1</v>
      </c>
    </row>
    <row r="581" spans="1:9" hidden="1" x14ac:dyDescent="0.25">
      <c r="A581">
        <v>2024</v>
      </c>
      <c r="B581" s="28" t="s">
        <v>31</v>
      </c>
      <c r="C581" s="28" t="s">
        <v>147</v>
      </c>
      <c r="D581" s="28" t="s">
        <v>83</v>
      </c>
      <c r="E581" s="28" t="s">
        <v>84</v>
      </c>
      <c r="F581">
        <v>1</v>
      </c>
      <c r="G581">
        <v>0</v>
      </c>
      <c r="H581">
        <v>1</v>
      </c>
      <c r="I581" s="1">
        <v>1</v>
      </c>
    </row>
    <row r="582" spans="1:9" hidden="1" x14ac:dyDescent="0.25">
      <c r="A582">
        <v>2024</v>
      </c>
      <c r="B582" s="28" t="s">
        <v>134</v>
      </c>
      <c r="C582" s="28" t="s">
        <v>148</v>
      </c>
      <c r="D582" s="28" t="s">
        <v>18</v>
      </c>
      <c r="E582" s="28" t="s">
        <v>12</v>
      </c>
      <c r="F582">
        <v>0</v>
      </c>
      <c r="G582">
        <v>1</v>
      </c>
      <c r="H582">
        <v>1</v>
      </c>
      <c r="I582" s="1">
        <v>0</v>
      </c>
    </row>
    <row r="583" spans="1:9" hidden="1" x14ac:dyDescent="0.25">
      <c r="A583">
        <v>2024</v>
      </c>
      <c r="B583" s="28" t="s">
        <v>134</v>
      </c>
      <c r="C583" s="28" t="s">
        <v>382</v>
      </c>
      <c r="D583" s="28" t="s">
        <v>18</v>
      </c>
      <c r="E583" s="28" t="s">
        <v>115</v>
      </c>
      <c r="F583">
        <v>1</v>
      </c>
      <c r="G583">
        <v>0</v>
      </c>
      <c r="H583">
        <v>1</v>
      </c>
      <c r="I583" s="1">
        <v>1</v>
      </c>
    </row>
    <row r="584" spans="1:9" hidden="1" x14ac:dyDescent="0.25">
      <c r="A584">
        <v>2024</v>
      </c>
      <c r="B584" s="28" t="s">
        <v>134</v>
      </c>
      <c r="C584" s="28" t="s">
        <v>382</v>
      </c>
      <c r="D584" s="28" t="s">
        <v>18</v>
      </c>
      <c r="E584" s="28" t="s">
        <v>237</v>
      </c>
      <c r="F584">
        <v>0</v>
      </c>
      <c r="G584">
        <v>1</v>
      </c>
      <c r="H584">
        <v>1</v>
      </c>
      <c r="I584" s="1">
        <v>0</v>
      </c>
    </row>
    <row r="585" spans="1:9" hidden="1" x14ac:dyDescent="0.25">
      <c r="A585">
        <v>2024</v>
      </c>
      <c r="B585" s="28" t="s">
        <v>134</v>
      </c>
      <c r="C585" s="28" t="s">
        <v>382</v>
      </c>
      <c r="D585" s="28" t="s">
        <v>18</v>
      </c>
      <c r="E585" s="28" t="s">
        <v>24</v>
      </c>
      <c r="F585">
        <v>1</v>
      </c>
      <c r="G585">
        <v>0</v>
      </c>
      <c r="H585">
        <v>1</v>
      </c>
      <c r="I585" s="1">
        <v>1</v>
      </c>
    </row>
    <row r="586" spans="1:9" hidden="1" x14ac:dyDescent="0.25">
      <c r="A586">
        <v>2024</v>
      </c>
      <c r="B586" s="28" t="s">
        <v>134</v>
      </c>
      <c r="C586" s="28" t="s">
        <v>382</v>
      </c>
      <c r="D586" s="28" t="s">
        <v>11</v>
      </c>
      <c r="E586" s="28" t="s">
        <v>12</v>
      </c>
      <c r="F586">
        <v>0</v>
      </c>
      <c r="G586">
        <v>1</v>
      </c>
      <c r="H586">
        <v>1</v>
      </c>
      <c r="I586" s="1">
        <v>0</v>
      </c>
    </row>
    <row r="587" spans="1:9" hidden="1" x14ac:dyDescent="0.25">
      <c r="A587">
        <v>2024</v>
      </c>
      <c r="B587" s="28" t="s">
        <v>134</v>
      </c>
      <c r="C587" s="28" t="s">
        <v>382</v>
      </c>
      <c r="D587" s="28" t="s">
        <v>83</v>
      </c>
      <c r="E587" s="28" t="s">
        <v>84</v>
      </c>
      <c r="F587">
        <v>1</v>
      </c>
      <c r="G587">
        <v>0</v>
      </c>
      <c r="H587">
        <v>1</v>
      </c>
      <c r="I587" s="1">
        <v>1</v>
      </c>
    </row>
    <row r="588" spans="1:9" hidden="1" x14ac:dyDescent="0.25">
      <c r="A588">
        <v>2024</v>
      </c>
      <c r="B588" s="28" t="s">
        <v>134</v>
      </c>
      <c r="C588" s="28" t="s">
        <v>150</v>
      </c>
      <c r="D588" s="28" t="s">
        <v>18</v>
      </c>
      <c r="E588" s="28" t="s">
        <v>12</v>
      </c>
      <c r="F588">
        <v>1</v>
      </c>
      <c r="G588">
        <v>0</v>
      </c>
      <c r="H588">
        <v>1</v>
      </c>
      <c r="I588" s="1">
        <v>1</v>
      </c>
    </row>
    <row r="589" spans="1:9" hidden="1" x14ac:dyDescent="0.25">
      <c r="A589">
        <v>2024</v>
      </c>
      <c r="B589" s="28" t="s">
        <v>134</v>
      </c>
      <c r="C589" s="28" t="s">
        <v>150</v>
      </c>
      <c r="D589" s="28" t="s">
        <v>18</v>
      </c>
      <c r="E589" s="28" t="s">
        <v>24</v>
      </c>
      <c r="F589">
        <v>1</v>
      </c>
      <c r="G589">
        <v>0</v>
      </c>
      <c r="H589">
        <v>1</v>
      </c>
      <c r="I589" s="1">
        <v>1</v>
      </c>
    </row>
    <row r="590" spans="1:9" hidden="1" x14ac:dyDescent="0.25">
      <c r="A590">
        <v>2024</v>
      </c>
      <c r="B590" s="28" t="s">
        <v>134</v>
      </c>
      <c r="C590" s="28" t="s">
        <v>470</v>
      </c>
      <c r="D590" s="28" t="s">
        <v>18</v>
      </c>
      <c r="E590" s="28" t="s">
        <v>12</v>
      </c>
      <c r="F590">
        <v>0</v>
      </c>
      <c r="G590">
        <v>1</v>
      </c>
      <c r="H590">
        <v>1</v>
      </c>
      <c r="I590" s="1">
        <v>0</v>
      </c>
    </row>
    <row r="591" spans="1:9" hidden="1" x14ac:dyDescent="0.25">
      <c r="A591">
        <v>2024</v>
      </c>
      <c r="B591" s="28" t="s">
        <v>134</v>
      </c>
      <c r="C591" s="28" t="s">
        <v>151</v>
      </c>
      <c r="D591" s="28" t="s">
        <v>18</v>
      </c>
      <c r="E591" s="28" t="s">
        <v>237</v>
      </c>
      <c r="F591">
        <v>0</v>
      </c>
      <c r="G591">
        <v>1</v>
      </c>
      <c r="H591">
        <v>1</v>
      </c>
      <c r="I591" s="1">
        <v>0</v>
      </c>
    </row>
    <row r="592" spans="1:9" hidden="1" x14ac:dyDescent="0.25">
      <c r="A592">
        <v>2024</v>
      </c>
      <c r="B592" s="28" t="s">
        <v>134</v>
      </c>
      <c r="C592" s="28" t="s">
        <v>151</v>
      </c>
      <c r="D592" s="28" t="s">
        <v>83</v>
      </c>
      <c r="E592" s="28" t="s">
        <v>84</v>
      </c>
      <c r="F592">
        <v>1</v>
      </c>
      <c r="G592">
        <v>0</v>
      </c>
      <c r="H592">
        <v>1</v>
      </c>
      <c r="I592" s="1">
        <v>1</v>
      </c>
    </row>
    <row r="593" spans="1:9" hidden="1" x14ac:dyDescent="0.25">
      <c r="A593">
        <v>2024</v>
      </c>
      <c r="B593" s="28" t="s">
        <v>134</v>
      </c>
      <c r="C593" s="28" t="s">
        <v>135</v>
      </c>
      <c r="D593" s="28" t="s">
        <v>18</v>
      </c>
      <c r="E593" s="28" t="s">
        <v>12</v>
      </c>
      <c r="F593">
        <v>1</v>
      </c>
      <c r="G593">
        <v>0</v>
      </c>
      <c r="H593">
        <v>1</v>
      </c>
      <c r="I593" s="1">
        <v>1</v>
      </c>
    </row>
    <row r="594" spans="1:9" hidden="1" x14ac:dyDescent="0.25">
      <c r="A594">
        <v>2024</v>
      </c>
      <c r="B594" s="28" t="s">
        <v>31</v>
      </c>
      <c r="C594" s="28" t="s">
        <v>447</v>
      </c>
      <c r="D594" s="28" t="s">
        <v>18</v>
      </c>
      <c r="E594" s="28" t="s">
        <v>24</v>
      </c>
      <c r="F594">
        <v>1</v>
      </c>
      <c r="G594">
        <v>0</v>
      </c>
      <c r="H594">
        <v>1</v>
      </c>
      <c r="I594" s="1">
        <v>1</v>
      </c>
    </row>
    <row r="595" spans="1:9" hidden="1" x14ac:dyDescent="0.25">
      <c r="A595">
        <v>2024</v>
      </c>
      <c r="B595" s="28" t="s">
        <v>9</v>
      </c>
      <c r="C595" s="28" t="s">
        <v>144</v>
      </c>
      <c r="D595" s="28" t="s">
        <v>18</v>
      </c>
      <c r="E595" s="28" t="s">
        <v>24</v>
      </c>
      <c r="F595">
        <v>1</v>
      </c>
      <c r="G595">
        <v>0</v>
      </c>
      <c r="H595">
        <v>1</v>
      </c>
      <c r="I595" s="1">
        <v>1</v>
      </c>
    </row>
    <row r="596" spans="1:9" hidden="1" x14ac:dyDescent="0.25">
      <c r="A596">
        <v>2024</v>
      </c>
      <c r="B596" s="28" t="s">
        <v>31</v>
      </c>
      <c r="C596" s="28" t="s">
        <v>548</v>
      </c>
      <c r="D596" s="28" t="s">
        <v>18</v>
      </c>
      <c r="E596" s="28" t="s">
        <v>12</v>
      </c>
      <c r="F596">
        <v>1</v>
      </c>
      <c r="G596">
        <v>0</v>
      </c>
      <c r="H596">
        <v>1</v>
      </c>
      <c r="I596" s="1">
        <v>1</v>
      </c>
    </row>
    <row r="597" spans="1:9" hidden="1" x14ac:dyDescent="0.25">
      <c r="A597">
        <v>2024</v>
      </c>
      <c r="B597" s="28" t="s">
        <v>31</v>
      </c>
      <c r="C597" s="28" t="s">
        <v>548</v>
      </c>
      <c r="D597" s="28" t="s">
        <v>11</v>
      </c>
      <c r="E597" s="28" t="s">
        <v>12</v>
      </c>
      <c r="F597">
        <v>0</v>
      </c>
      <c r="G597">
        <v>1</v>
      </c>
      <c r="H597">
        <v>1</v>
      </c>
      <c r="I597" s="1">
        <v>0</v>
      </c>
    </row>
    <row r="598" spans="1:9" hidden="1" x14ac:dyDescent="0.25">
      <c r="A598">
        <v>2024</v>
      </c>
      <c r="B598" s="28" t="s">
        <v>9</v>
      </c>
      <c r="C598" s="28" t="s">
        <v>143</v>
      </c>
      <c r="D598" s="28" t="s">
        <v>11</v>
      </c>
      <c r="E598" s="28" t="s">
        <v>12</v>
      </c>
      <c r="F598">
        <v>0</v>
      </c>
      <c r="G598">
        <v>1</v>
      </c>
      <c r="H598">
        <v>1</v>
      </c>
      <c r="I598" s="1">
        <v>0</v>
      </c>
    </row>
    <row r="599" spans="1:9" hidden="1" x14ac:dyDescent="0.25">
      <c r="A599">
        <v>2024</v>
      </c>
      <c r="B599" s="28" t="s">
        <v>9</v>
      </c>
      <c r="C599" s="28" t="s">
        <v>10</v>
      </c>
      <c r="D599" s="28" t="s">
        <v>83</v>
      </c>
      <c r="E599" s="28" t="s">
        <v>137</v>
      </c>
      <c r="F599">
        <v>1</v>
      </c>
      <c r="G599">
        <v>0</v>
      </c>
      <c r="H599">
        <v>1</v>
      </c>
      <c r="I599" s="1">
        <v>1</v>
      </c>
    </row>
    <row r="600" spans="1:9" hidden="1" x14ac:dyDescent="0.25">
      <c r="A600">
        <v>2024</v>
      </c>
      <c r="B600" s="28" t="s">
        <v>9</v>
      </c>
      <c r="C600" s="28" t="s">
        <v>143</v>
      </c>
      <c r="D600" s="28" t="s">
        <v>18</v>
      </c>
      <c r="E600" s="28" t="s">
        <v>12</v>
      </c>
      <c r="F600">
        <v>0</v>
      </c>
      <c r="G600">
        <v>1</v>
      </c>
      <c r="H600">
        <v>1</v>
      </c>
      <c r="I600" s="1">
        <v>0</v>
      </c>
    </row>
    <row r="601" spans="1:9" hidden="1" x14ac:dyDescent="0.25">
      <c r="A601">
        <v>2024</v>
      </c>
      <c r="B601" s="28" t="s">
        <v>9</v>
      </c>
      <c r="C601" s="28" t="s">
        <v>10</v>
      </c>
      <c r="D601" s="28" t="s">
        <v>11</v>
      </c>
      <c r="E601" s="28" t="s">
        <v>237</v>
      </c>
      <c r="F601">
        <v>0</v>
      </c>
      <c r="G601">
        <v>1</v>
      </c>
      <c r="H601">
        <v>1</v>
      </c>
      <c r="I601" s="1">
        <v>0</v>
      </c>
    </row>
    <row r="602" spans="1:9" hidden="1" x14ac:dyDescent="0.25">
      <c r="A602">
        <v>2024</v>
      </c>
      <c r="B602" s="28" t="s">
        <v>9</v>
      </c>
      <c r="C602" s="28" t="s">
        <v>130</v>
      </c>
      <c r="D602" s="28" t="s">
        <v>18</v>
      </c>
      <c r="E602" s="28" t="s">
        <v>237</v>
      </c>
      <c r="F602">
        <v>0</v>
      </c>
      <c r="G602">
        <v>1</v>
      </c>
      <c r="H602">
        <v>1</v>
      </c>
      <c r="I602" s="1">
        <v>0</v>
      </c>
    </row>
    <row r="603" spans="1:9" hidden="1" x14ac:dyDescent="0.25">
      <c r="A603">
        <v>2024</v>
      </c>
      <c r="B603" s="28" t="s">
        <v>31</v>
      </c>
      <c r="C603" s="28" t="s">
        <v>147</v>
      </c>
      <c r="D603" s="28" t="s">
        <v>18</v>
      </c>
      <c r="E603" s="28" t="s">
        <v>237</v>
      </c>
      <c r="F603">
        <v>0</v>
      </c>
      <c r="G603">
        <v>1</v>
      </c>
      <c r="H603">
        <v>1</v>
      </c>
      <c r="I603" s="1">
        <v>0</v>
      </c>
    </row>
    <row r="604" spans="1:9" hidden="1" x14ac:dyDescent="0.25">
      <c r="A604">
        <v>2024</v>
      </c>
      <c r="B604" s="28" t="s">
        <v>31</v>
      </c>
      <c r="C604" s="28" t="s">
        <v>471</v>
      </c>
      <c r="D604" s="28" t="s">
        <v>18</v>
      </c>
      <c r="E604" s="28" t="s">
        <v>24</v>
      </c>
      <c r="F604">
        <v>1</v>
      </c>
      <c r="G604">
        <v>0</v>
      </c>
      <c r="H604">
        <v>1</v>
      </c>
      <c r="I604" s="1">
        <v>1</v>
      </c>
    </row>
    <row r="605" spans="1:9" hidden="1" x14ac:dyDescent="0.25">
      <c r="A605">
        <v>2024</v>
      </c>
      <c r="B605" s="28" t="s">
        <v>31</v>
      </c>
      <c r="C605" s="28" t="s">
        <v>231</v>
      </c>
      <c r="D605" s="28" t="s">
        <v>18</v>
      </c>
      <c r="E605" s="28" t="s">
        <v>19</v>
      </c>
      <c r="F605">
        <v>0</v>
      </c>
      <c r="G605">
        <v>1</v>
      </c>
      <c r="H605">
        <v>1</v>
      </c>
      <c r="I605" s="1">
        <v>0</v>
      </c>
    </row>
    <row r="606" spans="1:9" hidden="1" x14ac:dyDescent="0.25">
      <c r="A606">
        <v>2024</v>
      </c>
      <c r="B606" s="28" t="s">
        <v>31</v>
      </c>
      <c r="C606" s="28" t="s">
        <v>231</v>
      </c>
      <c r="D606" s="28" t="s">
        <v>18</v>
      </c>
      <c r="E606" s="28" t="s">
        <v>24</v>
      </c>
      <c r="F606">
        <v>1</v>
      </c>
      <c r="G606">
        <v>0</v>
      </c>
      <c r="H606">
        <v>1</v>
      </c>
      <c r="I606" s="1">
        <v>1</v>
      </c>
    </row>
    <row r="607" spans="1:9" hidden="1" x14ac:dyDescent="0.25">
      <c r="A607">
        <v>2024</v>
      </c>
      <c r="B607" s="28" t="s">
        <v>31</v>
      </c>
      <c r="C607" s="28" t="s">
        <v>145</v>
      </c>
      <c r="D607" s="28" t="s">
        <v>18</v>
      </c>
      <c r="E607" s="28" t="s">
        <v>24</v>
      </c>
      <c r="F607">
        <v>0</v>
      </c>
      <c r="G607">
        <v>1</v>
      </c>
      <c r="H607">
        <v>1</v>
      </c>
      <c r="I607" s="1">
        <v>0</v>
      </c>
    </row>
    <row r="608" spans="1:9" hidden="1" x14ac:dyDescent="0.25">
      <c r="A608">
        <v>2024</v>
      </c>
      <c r="B608" s="28" t="s">
        <v>31</v>
      </c>
      <c r="C608" s="28" t="s">
        <v>133</v>
      </c>
      <c r="D608" s="28" t="s">
        <v>18</v>
      </c>
      <c r="E608" s="28" t="s">
        <v>19</v>
      </c>
      <c r="F608">
        <v>0</v>
      </c>
      <c r="G608">
        <v>1</v>
      </c>
      <c r="H608">
        <v>1</v>
      </c>
      <c r="I608" s="1">
        <v>0</v>
      </c>
    </row>
    <row r="609" spans="1:9" hidden="1" x14ac:dyDescent="0.25">
      <c r="A609">
        <v>2024</v>
      </c>
      <c r="B609" s="28" t="s">
        <v>31</v>
      </c>
      <c r="C609" s="28" t="s">
        <v>133</v>
      </c>
      <c r="D609" s="28" t="s">
        <v>11</v>
      </c>
      <c r="E609" s="28" t="s">
        <v>12</v>
      </c>
      <c r="F609">
        <v>1</v>
      </c>
      <c r="G609">
        <v>0</v>
      </c>
      <c r="H609">
        <v>1</v>
      </c>
      <c r="I609" s="1">
        <v>1</v>
      </c>
    </row>
    <row r="610" spans="1:9" hidden="1" x14ac:dyDescent="0.25">
      <c r="A610">
        <v>2024</v>
      </c>
      <c r="B610" s="28" t="s">
        <v>31</v>
      </c>
      <c r="C610" s="28" t="s">
        <v>142</v>
      </c>
      <c r="D610" s="28" t="s">
        <v>18</v>
      </c>
      <c r="E610" s="28" t="s">
        <v>115</v>
      </c>
      <c r="F610">
        <v>1</v>
      </c>
      <c r="G610">
        <v>0</v>
      </c>
      <c r="H610">
        <v>1</v>
      </c>
      <c r="I610" s="1">
        <v>1</v>
      </c>
    </row>
    <row r="611" spans="1:9" hidden="1" x14ac:dyDescent="0.25">
      <c r="A611">
        <v>2024</v>
      </c>
      <c r="B611" s="28" t="s">
        <v>35</v>
      </c>
      <c r="C611" s="28" t="s">
        <v>132</v>
      </c>
      <c r="D611" s="28" t="s">
        <v>11</v>
      </c>
      <c r="E611" s="28" t="s">
        <v>237</v>
      </c>
      <c r="F611">
        <v>0</v>
      </c>
      <c r="G611">
        <v>1</v>
      </c>
      <c r="H611">
        <v>1</v>
      </c>
      <c r="I611" s="1">
        <v>0</v>
      </c>
    </row>
    <row r="612" spans="1:9" hidden="1" x14ac:dyDescent="0.25">
      <c r="A612">
        <v>2024</v>
      </c>
      <c r="B612" s="28" t="s">
        <v>35</v>
      </c>
      <c r="C612" s="28" t="s">
        <v>132</v>
      </c>
      <c r="D612" s="28" t="s">
        <v>83</v>
      </c>
      <c r="E612" s="28" t="s">
        <v>137</v>
      </c>
      <c r="F612">
        <v>1</v>
      </c>
      <c r="G612">
        <v>0</v>
      </c>
      <c r="H612">
        <v>1</v>
      </c>
      <c r="I612" s="1">
        <v>1</v>
      </c>
    </row>
    <row r="613" spans="1:9" hidden="1" x14ac:dyDescent="0.25">
      <c r="A613">
        <v>2024</v>
      </c>
      <c r="B613" s="28" t="s">
        <v>35</v>
      </c>
      <c r="C613" s="28" t="s">
        <v>462</v>
      </c>
      <c r="D613" s="28" t="s">
        <v>18</v>
      </c>
      <c r="E613" s="28" t="s">
        <v>12</v>
      </c>
      <c r="F613">
        <v>1</v>
      </c>
      <c r="G613">
        <v>0</v>
      </c>
      <c r="H613">
        <v>1</v>
      </c>
      <c r="I613" s="1">
        <v>1</v>
      </c>
    </row>
    <row r="614" spans="1:9" hidden="1" x14ac:dyDescent="0.25">
      <c r="A614">
        <v>2024</v>
      </c>
      <c r="B614" s="28" t="s">
        <v>35</v>
      </c>
      <c r="C614" s="28" t="s">
        <v>547</v>
      </c>
      <c r="D614" s="28" t="s">
        <v>11</v>
      </c>
      <c r="E614" s="28" t="s">
        <v>12</v>
      </c>
      <c r="F614">
        <v>0</v>
      </c>
      <c r="G614">
        <v>1</v>
      </c>
      <c r="H614">
        <v>1</v>
      </c>
      <c r="I614" s="1">
        <v>0</v>
      </c>
    </row>
    <row r="615" spans="1:9" hidden="1" x14ac:dyDescent="0.25">
      <c r="A615">
        <v>2024</v>
      </c>
      <c r="B615" s="28" t="s">
        <v>35</v>
      </c>
      <c r="C615" s="28" t="s">
        <v>138</v>
      </c>
      <c r="D615" s="28" t="s">
        <v>83</v>
      </c>
      <c r="E615" s="28" t="s">
        <v>84</v>
      </c>
      <c r="F615">
        <v>1</v>
      </c>
      <c r="G615">
        <v>0</v>
      </c>
      <c r="H615">
        <v>1</v>
      </c>
      <c r="I615" s="1">
        <v>1</v>
      </c>
    </row>
    <row r="616" spans="1:9" hidden="1" x14ac:dyDescent="0.25">
      <c r="A616">
        <v>2024</v>
      </c>
      <c r="B616" s="28" t="s">
        <v>33</v>
      </c>
      <c r="C616" s="28" t="s">
        <v>544</v>
      </c>
      <c r="D616" s="28" t="s">
        <v>11</v>
      </c>
      <c r="E616" s="28" t="s">
        <v>12</v>
      </c>
      <c r="F616">
        <v>0</v>
      </c>
      <c r="G616">
        <v>1</v>
      </c>
      <c r="H616">
        <v>1</v>
      </c>
      <c r="I616" s="1">
        <v>0</v>
      </c>
    </row>
    <row r="617" spans="1:9" hidden="1" x14ac:dyDescent="0.25">
      <c r="A617">
        <v>2024</v>
      </c>
      <c r="B617" s="28" t="s">
        <v>35</v>
      </c>
      <c r="C617" s="28" t="s">
        <v>139</v>
      </c>
      <c r="D617" s="28" t="s">
        <v>18</v>
      </c>
      <c r="E617" s="28" t="s">
        <v>12</v>
      </c>
      <c r="F617">
        <v>0</v>
      </c>
      <c r="G617">
        <v>1</v>
      </c>
      <c r="H617">
        <v>1</v>
      </c>
      <c r="I617" s="1">
        <v>0</v>
      </c>
    </row>
    <row r="618" spans="1:9" hidden="1" x14ac:dyDescent="0.25">
      <c r="A618">
        <v>2024</v>
      </c>
      <c r="B618" s="28" t="s">
        <v>124</v>
      </c>
      <c r="C618" s="28" t="s">
        <v>379</v>
      </c>
      <c r="D618" s="28" t="s">
        <v>18</v>
      </c>
      <c r="E618" s="28" t="s">
        <v>24</v>
      </c>
      <c r="F618">
        <v>1</v>
      </c>
      <c r="G618">
        <v>0</v>
      </c>
      <c r="H618">
        <v>1</v>
      </c>
      <c r="I618" s="1">
        <v>1</v>
      </c>
    </row>
    <row r="619" spans="1:9" hidden="1" x14ac:dyDescent="0.25">
      <c r="A619">
        <v>2024</v>
      </c>
      <c r="B619" s="28" t="s">
        <v>124</v>
      </c>
      <c r="C619" s="28" t="s">
        <v>379</v>
      </c>
      <c r="D619" s="28" t="s">
        <v>11</v>
      </c>
      <c r="E619" s="28" t="s">
        <v>12</v>
      </c>
      <c r="F619">
        <v>0</v>
      </c>
      <c r="G619">
        <v>1</v>
      </c>
      <c r="H619">
        <v>1</v>
      </c>
      <c r="I619" s="1">
        <v>0</v>
      </c>
    </row>
    <row r="620" spans="1:9" hidden="1" x14ac:dyDescent="0.25">
      <c r="A620">
        <v>2024</v>
      </c>
      <c r="B620" s="28" t="s">
        <v>124</v>
      </c>
      <c r="C620" s="28" t="s">
        <v>546</v>
      </c>
      <c r="D620" s="28" t="s">
        <v>18</v>
      </c>
      <c r="E620" s="28" t="s">
        <v>24</v>
      </c>
      <c r="F620">
        <v>0</v>
      </c>
      <c r="G620">
        <v>1</v>
      </c>
      <c r="H620">
        <v>1</v>
      </c>
      <c r="I620" s="1">
        <v>0</v>
      </c>
    </row>
    <row r="621" spans="1:9" hidden="1" x14ac:dyDescent="0.25">
      <c r="A621">
        <v>2024</v>
      </c>
      <c r="B621" s="28" t="s">
        <v>124</v>
      </c>
      <c r="C621" s="28" t="s">
        <v>464</v>
      </c>
      <c r="D621" s="28" t="s">
        <v>18</v>
      </c>
      <c r="E621" s="28" t="s">
        <v>12</v>
      </c>
      <c r="F621">
        <v>0</v>
      </c>
      <c r="G621">
        <v>1</v>
      </c>
      <c r="H621">
        <v>1</v>
      </c>
      <c r="I621" s="1">
        <v>0</v>
      </c>
    </row>
    <row r="622" spans="1:9" hidden="1" x14ac:dyDescent="0.25">
      <c r="A622">
        <v>2024</v>
      </c>
      <c r="B622" s="28" t="s">
        <v>124</v>
      </c>
      <c r="C622" s="28" t="s">
        <v>464</v>
      </c>
      <c r="D622" s="28" t="s">
        <v>18</v>
      </c>
      <c r="E622" s="28" t="s">
        <v>24</v>
      </c>
      <c r="F622">
        <v>1</v>
      </c>
      <c r="G622">
        <v>0</v>
      </c>
      <c r="H622">
        <v>1</v>
      </c>
      <c r="I622" s="1">
        <v>1</v>
      </c>
    </row>
    <row r="623" spans="1:9" hidden="1" x14ac:dyDescent="0.25">
      <c r="A623">
        <v>2024</v>
      </c>
      <c r="B623" s="28" t="s">
        <v>35</v>
      </c>
      <c r="C623" s="28" t="s">
        <v>123</v>
      </c>
      <c r="D623" s="28" t="s">
        <v>18</v>
      </c>
      <c r="E623" s="28" t="s">
        <v>115</v>
      </c>
      <c r="F623">
        <v>1</v>
      </c>
      <c r="G623">
        <v>0</v>
      </c>
      <c r="H623">
        <v>1</v>
      </c>
      <c r="I623" s="1">
        <v>1</v>
      </c>
    </row>
    <row r="624" spans="1:9" hidden="1" x14ac:dyDescent="0.25">
      <c r="A624">
        <v>2024</v>
      </c>
      <c r="B624" s="28" t="s">
        <v>35</v>
      </c>
      <c r="C624" s="28" t="s">
        <v>123</v>
      </c>
      <c r="D624" s="28" t="s">
        <v>18</v>
      </c>
      <c r="E624" s="28" t="s">
        <v>12</v>
      </c>
      <c r="F624">
        <v>0</v>
      </c>
      <c r="G624">
        <v>1</v>
      </c>
      <c r="H624">
        <v>1</v>
      </c>
      <c r="I624" s="1">
        <v>0</v>
      </c>
    </row>
    <row r="625" spans="1:9" hidden="1" x14ac:dyDescent="0.25">
      <c r="A625">
        <v>2024</v>
      </c>
      <c r="B625" s="28" t="s">
        <v>124</v>
      </c>
      <c r="C625" s="28" t="s">
        <v>71</v>
      </c>
      <c r="D625" s="28" t="s">
        <v>11</v>
      </c>
      <c r="E625" s="28" t="s">
        <v>12</v>
      </c>
      <c r="F625">
        <v>0</v>
      </c>
      <c r="G625">
        <v>1</v>
      </c>
      <c r="H625">
        <v>1</v>
      </c>
      <c r="I625" s="1">
        <v>0</v>
      </c>
    </row>
    <row r="626" spans="1:9" hidden="1" x14ac:dyDescent="0.25">
      <c r="A626">
        <v>2024</v>
      </c>
      <c r="B626" s="28" t="s">
        <v>124</v>
      </c>
      <c r="C626" s="28" t="s">
        <v>428</v>
      </c>
      <c r="D626" s="28" t="s">
        <v>18</v>
      </c>
      <c r="E626" s="28" t="s">
        <v>12</v>
      </c>
      <c r="F626">
        <v>1</v>
      </c>
      <c r="G626">
        <v>0</v>
      </c>
      <c r="H626">
        <v>1</v>
      </c>
      <c r="I626" s="1">
        <v>1</v>
      </c>
    </row>
    <row r="627" spans="1:9" hidden="1" x14ac:dyDescent="0.25">
      <c r="A627">
        <v>2024</v>
      </c>
      <c r="B627" s="28" t="s">
        <v>124</v>
      </c>
      <c r="C627" s="28" t="s">
        <v>428</v>
      </c>
      <c r="D627" s="28" t="s">
        <v>18</v>
      </c>
      <c r="E627" s="28" t="s">
        <v>24</v>
      </c>
      <c r="F627">
        <v>1</v>
      </c>
      <c r="G627">
        <v>0</v>
      </c>
      <c r="H627">
        <v>1</v>
      </c>
      <c r="I627" s="1">
        <v>1</v>
      </c>
    </row>
    <row r="628" spans="1:9" hidden="1" x14ac:dyDescent="0.25">
      <c r="A628">
        <v>2024</v>
      </c>
      <c r="B628" s="28" t="s">
        <v>124</v>
      </c>
      <c r="C628" s="28" t="s">
        <v>428</v>
      </c>
      <c r="D628" s="28" t="s">
        <v>11</v>
      </c>
      <c r="E628" s="28" t="s">
        <v>12</v>
      </c>
      <c r="F628">
        <v>1</v>
      </c>
      <c r="G628">
        <v>0</v>
      </c>
      <c r="H628">
        <v>1</v>
      </c>
      <c r="I628" s="1">
        <v>1</v>
      </c>
    </row>
    <row r="629" spans="1:9" hidden="1" x14ac:dyDescent="0.25">
      <c r="A629">
        <v>2024</v>
      </c>
      <c r="B629" s="28" t="s">
        <v>124</v>
      </c>
      <c r="C629" s="28" t="s">
        <v>420</v>
      </c>
      <c r="D629" s="28" t="s">
        <v>18</v>
      </c>
      <c r="E629" s="28" t="s">
        <v>12</v>
      </c>
      <c r="F629">
        <v>0</v>
      </c>
      <c r="G629">
        <v>1</v>
      </c>
      <c r="H629">
        <v>1</v>
      </c>
      <c r="I629" s="1">
        <v>0</v>
      </c>
    </row>
    <row r="630" spans="1:9" hidden="1" x14ac:dyDescent="0.25">
      <c r="A630">
        <v>2024</v>
      </c>
      <c r="B630" s="28" t="s">
        <v>124</v>
      </c>
      <c r="C630" s="28" t="s">
        <v>463</v>
      </c>
      <c r="D630" s="28" t="s">
        <v>11</v>
      </c>
      <c r="E630" s="28" t="s">
        <v>12</v>
      </c>
      <c r="F630">
        <v>0</v>
      </c>
      <c r="G630">
        <v>1</v>
      </c>
      <c r="H630">
        <v>1</v>
      </c>
      <c r="I630" s="1">
        <v>0</v>
      </c>
    </row>
    <row r="631" spans="1:9" hidden="1" x14ac:dyDescent="0.25">
      <c r="A631">
        <v>2024</v>
      </c>
      <c r="B631" s="28" t="s">
        <v>124</v>
      </c>
      <c r="C631" s="28" t="s">
        <v>160</v>
      </c>
      <c r="D631" s="28" t="s">
        <v>18</v>
      </c>
      <c r="E631" s="28" t="s">
        <v>12</v>
      </c>
      <c r="F631">
        <v>1</v>
      </c>
      <c r="G631">
        <v>0</v>
      </c>
      <c r="H631">
        <v>1</v>
      </c>
      <c r="I631" s="1">
        <v>1</v>
      </c>
    </row>
    <row r="632" spans="1:9" hidden="1" x14ac:dyDescent="0.25">
      <c r="A632">
        <v>2024</v>
      </c>
      <c r="B632" s="28" t="s">
        <v>33</v>
      </c>
      <c r="C632" s="28" t="s">
        <v>141</v>
      </c>
      <c r="D632" s="28" t="s">
        <v>18</v>
      </c>
      <c r="E632" s="28" t="s">
        <v>12</v>
      </c>
      <c r="F632">
        <v>0</v>
      </c>
      <c r="G632">
        <v>1</v>
      </c>
      <c r="H632">
        <v>1</v>
      </c>
      <c r="I632" s="1">
        <v>0</v>
      </c>
    </row>
    <row r="633" spans="1:9" hidden="1" x14ac:dyDescent="0.25">
      <c r="A633">
        <v>2024</v>
      </c>
      <c r="B633" s="28" t="s">
        <v>33</v>
      </c>
      <c r="C633" s="28" t="s">
        <v>506</v>
      </c>
      <c r="D633" s="28" t="s">
        <v>18</v>
      </c>
      <c r="E633" s="28" t="s">
        <v>24</v>
      </c>
      <c r="F633">
        <v>1</v>
      </c>
      <c r="G633">
        <v>0</v>
      </c>
      <c r="H633">
        <v>1</v>
      </c>
      <c r="I633" s="1">
        <v>1</v>
      </c>
    </row>
    <row r="634" spans="1:9" hidden="1" x14ac:dyDescent="0.25">
      <c r="A634">
        <v>2024</v>
      </c>
      <c r="B634" s="28" t="s">
        <v>33</v>
      </c>
      <c r="C634" s="28" t="s">
        <v>38</v>
      </c>
      <c r="D634" s="28" t="s">
        <v>83</v>
      </c>
      <c r="E634" s="28" t="s">
        <v>84</v>
      </c>
      <c r="F634">
        <v>1</v>
      </c>
      <c r="G634">
        <v>0</v>
      </c>
      <c r="H634">
        <v>1</v>
      </c>
      <c r="I634" s="1">
        <v>1</v>
      </c>
    </row>
    <row r="635" spans="1:9" hidden="1" x14ac:dyDescent="0.25">
      <c r="A635">
        <v>2024</v>
      </c>
      <c r="B635" s="28" t="s">
        <v>33</v>
      </c>
      <c r="C635" s="28" t="s">
        <v>141</v>
      </c>
      <c r="D635" s="28" t="s">
        <v>83</v>
      </c>
      <c r="E635" s="28" t="s">
        <v>154</v>
      </c>
      <c r="F635">
        <v>1</v>
      </c>
      <c r="G635">
        <v>0</v>
      </c>
      <c r="H635">
        <v>1</v>
      </c>
      <c r="I635" s="1">
        <v>1</v>
      </c>
    </row>
    <row r="636" spans="1:9" hidden="1" x14ac:dyDescent="0.25">
      <c r="A636">
        <v>2024</v>
      </c>
      <c r="B636" s="28" t="s">
        <v>35</v>
      </c>
      <c r="C636" s="28" t="s">
        <v>36</v>
      </c>
      <c r="D636" s="28" t="s">
        <v>18</v>
      </c>
      <c r="E636" s="28" t="s">
        <v>237</v>
      </c>
      <c r="F636">
        <v>0</v>
      </c>
      <c r="G636">
        <v>1</v>
      </c>
      <c r="H636">
        <v>1</v>
      </c>
      <c r="I636" s="1">
        <v>0</v>
      </c>
    </row>
    <row r="637" spans="1:9" hidden="1" x14ac:dyDescent="0.25">
      <c r="A637">
        <v>2024</v>
      </c>
      <c r="B637" s="28" t="s">
        <v>35</v>
      </c>
      <c r="C637" s="28" t="s">
        <v>36</v>
      </c>
      <c r="D637" s="28" t="s">
        <v>83</v>
      </c>
      <c r="E637" s="28" t="s">
        <v>84</v>
      </c>
      <c r="F637">
        <v>0</v>
      </c>
      <c r="G637">
        <v>1</v>
      </c>
      <c r="H637">
        <v>1</v>
      </c>
      <c r="I637" s="1">
        <v>0</v>
      </c>
    </row>
    <row r="638" spans="1:9" hidden="1" x14ac:dyDescent="0.25">
      <c r="A638">
        <v>2024</v>
      </c>
      <c r="B638" s="28" t="s">
        <v>35</v>
      </c>
      <c r="C638" s="28" t="s">
        <v>36</v>
      </c>
      <c r="D638" s="28" t="s">
        <v>83</v>
      </c>
      <c r="E638" s="28" t="s">
        <v>154</v>
      </c>
      <c r="F638">
        <v>1</v>
      </c>
      <c r="G638">
        <v>0</v>
      </c>
      <c r="H638">
        <v>1</v>
      </c>
      <c r="I638" s="1">
        <v>1</v>
      </c>
    </row>
    <row r="639" spans="1:9" hidden="1" x14ac:dyDescent="0.25">
      <c r="A639">
        <v>2024</v>
      </c>
      <c r="B639" s="28" t="s">
        <v>35</v>
      </c>
      <c r="C639" s="28" t="s">
        <v>138</v>
      </c>
      <c r="D639" s="28" t="s">
        <v>18</v>
      </c>
      <c r="E639" s="28" t="s">
        <v>237</v>
      </c>
      <c r="F639">
        <v>0</v>
      </c>
      <c r="G639">
        <v>1</v>
      </c>
      <c r="H639">
        <v>1</v>
      </c>
      <c r="I639" s="1">
        <v>0</v>
      </c>
    </row>
    <row r="640" spans="1:9" hidden="1" x14ac:dyDescent="0.25">
      <c r="A640">
        <v>2024</v>
      </c>
      <c r="B640" s="28" t="s">
        <v>33</v>
      </c>
      <c r="C640" s="28" t="s">
        <v>34</v>
      </c>
      <c r="D640" s="28" t="s">
        <v>18</v>
      </c>
      <c r="E640" s="28" t="s">
        <v>19</v>
      </c>
      <c r="F640">
        <v>0</v>
      </c>
      <c r="G640">
        <v>1</v>
      </c>
      <c r="H640">
        <v>1</v>
      </c>
      <c r="I640" s="1">
        <v>0</v>
      </c>
    </row>
    <row r="641" spans="1:9" hidden="1" x14ac:dyDescent="0.25">
      <c r="A641">
        <v>2024</v>
      </c>
      <c r="B641" s="28" t="s">
        <v>33</v>
      </c>
      <c r="C641" s="28" t="s">
        <v>34</v>
      </c>
      <c r="D641" s="28" t="s">
        <v>83</v>
      </c>
      <c r="E641" s="28" t="s">
        <v>154</v>
      </c>
      <c r="F641">
        <v>1</v>
      </c>
      <c r="G641">
        <v>0</v>
      </c>
      <c r="H641">
        <v>1</v>
      </c>
      <c r="I641" s="1">
        <v>1</v>
      </c>
    </row>
    <row r="642" spans="1:9" hidden="1" x14ac:dyDescent="0.25">
      <c r="A642">
        <v>2024</v>
      </c>
      <c r="B642" s="28" t="s">
        <v>33</v>
      </c>
      <c r="C642" s="28" t="s">
        <v>37</v>
      </c>
      <c r="D642" s="28" t="s">
        <v>18</v>
      </c>
      <c r="E642" s="28" t="s">
        <v>237</v>
      </c>
      <c r="F642">
        <v>0</v>
      </c>
      <c r="G642">
        <v>1</v>
      </c>
      <c r="H642">
        <v>1</v>
      </c>
      <c r="I642" s="1">
        <v>0</v>
      </c>
    </row>
    <row r="643" spans="1:9" hidden="1" x14ac:dyDescent="0.25">
      <c r="A643">
        <v>2024</v>
      </c>
      <c r="B643" s="28" t="s">
        <v>33</v>
      </c>
      <c r="C643" s="28" t="s">
        <v>38</v>
      </c>
      <c r="D643" s="28" t="s">
        <v>18</v>
      </c>
      <c r="E643" s="28" t="s">
        <v>24</v>
      </c>
      <c r="F643">
        <v>0</v>
      </c>
      <c r="G643">
        <v>1</v>
      </c>
      <c r="H643">
        <v>1</v>
      </c>
      <c r="I643" s="1">
        <v>0</v>
      </c>
    </row>
    <row r="644" spans="1:9" hidden="1" x14ac:dyDescent="0.25">
      <c r="A644">
        <v>2024</v>
      </c>
      <c r="B644" s="28" t="s">
        <v>33</v>
      </c>
      <c r="C644" s="28" t="s">
        <v>37</v>
      </c>
      <c r="D644" s="28" t="s">
        <v>83</v>
      </c>
      <c r="E644" s="28" t="s">
        <v>84</v>
      </c>
      <c r="F644">
        <v>1</v>
      </c>
      <c r="G644">
        <v>0</v>
      </c>
      <c r="H644">
        <v>1</v>
      </c>
      <c r="I644" s="1">
        <v>1</v>
      </c>
    </row>
    <row r="645" spans="1:9" hidden="1" x14ac:dyDescent="0.25">
      <c r="A645">
        <v>2024</v>
      </c>
      <c r="B645" s="28" t="s">
        <v>33</v>
      </c>
      <c r="C645" s="28" t="s">
        <v>545</v>
      </c>
      <c r="D645" s="28" t="s">
        <v>11</v>
      </c>
      <c r="E645" s="28" t="s">
        <v>12</v>
      </c>
      <c r="F645">
        <v>0</v>
      </c>
      <c r="G645">
        <v>1</v>
      </c>
      <c r="H645">
        <v>1</v>
      </c>
      <c r="I645" s="1">
        <v>0</v>
      </c>
    </row>
    <row r="646" spans="1:9" hidden="1" x14ac:dyDescent="0.25">
      <c r="A646">
        <v>2024</v>
      </c>
      <c r="B646" s="28" t="s">
        <v>33</v>
      </c>
      <c r="C646" s="28" t="s">
        <v>38</v>
      </c>
      <c r="D646" s="28" t="s">
        <v>18</v>
      </c>
      <c r="E646" s="28" t="s">
        <v>237</v>
      </c>
      <c r="F646">
        <v>0</v>
      </c>
      <c r="G646">
        <v>1</v>
      </c>
      <c r="H646">
        <v>1</v>
      </c>
      <c r="I646" s="1">
        <v>0</v>
      </c>
    </row>
    <row r="647" spans="1:9" hidden="1" x14ac:dyDescent="0.25">
      <c r="A647">
        <v>2024</v>
      </c>
      <c r="B647" s="28" t="s">
        <v>15</v>
      </c>
      <c r="C647" s="28" t="s">
        <v>65</v>
      </c>
      <c r="D647" s="28" t="s">
        <v>18</v>
      </c>
      <c r="E647" s="28" t="s">
        <v>237</v>
      </c>
      <c r="F647">
        <v>0</v>
      </c>
      <c r="G647">
        <v>1</v>
      </c>
      <c r="H647">
        <v>1</v>
      </c>
      <c r="I647" s="1">
        <v>0</v>
      </c>
    </row>
    <row r="648" spans="1:9" hidden="1" x14ac:dyDescent="0.25">
      <c r="A648">
        <v>2024</v>
      </c>
      <c r="B648" s="28" t="s">
        <v>15</v>
      </c>
      <c r="C648" s="28" t="s">
        <v>65</v>
      </c>
      <c r="D648" s="28" t="s">
        <v>83</v>
      </c>
      <c r="E648" s="28" t="s">
        <v>84</v>
      </c>
      <c r="F648">
        <v>1</v>
      </c>
      <c r="G648">
        <v>0</v>
      </c>
      <c r="H648">
        <v>1</v>
      </c>
      <c r="I648" s="1">
        <v>1</v>
      </c>
    </row>
    <row r="649" spans="1:9" hidden="1" x14ac:dyDescent="0.25">
      <c r="A649">
        <v>2024</v>
      </c>
      <c r="B649" s="28" t="s">
        <v>15</v>
      </c>
      <c r="C649" s="28" t="s">
        <v>502</v>
      </c>
      <c r="D649" s="28" t="s">
        <v>11</v>
      </c>
      <c r="E649" s="28" t="s">
        <v>12</v>
      </c>
      <c r="F649">
        <v>0</v>
      </c>
      <c r="G649">
        <v>1</v>
      </c>
      <c r="H649">
        <v>1</v>
      </c>
      <c r="I649" s="1">
        <v>0</v>
      </c>
    </row>
    <row r="650" spans="1:9" hidden="1" x14ac:dyDescent="0.25">
      <c r="A650">
        <v>2024</v>
      </c>
      <c r="B650" s="28" t="s">
        <v>15</v>
      </c>
      <c r="C650" s="28" t="s">
        <v>503</v>
      </c>
      <c r="D650" s="28" t="s">
        <v>18</v>
      </c>
      <c r="E650" s="28" t="s">
        <v>12</v>
      </c>
      <c r="F650">
        <v>1</v>
      </c>
      <c r="G650">
        <v>0</v>
      </c>
      <c r="H650">
        <v>1</v>
      </c>
      <c r="I650" s="1">
        <v>1</v>
      </c>
    </row>
    <row r="651" spans="1:9" hidden="1" x14ac:dyDescent="0.25">
      <c r="A651">
        <v>2024</v>
      </c>
      <c r="B651" s="28" t="s">
        <v>15</v>
      </c>
      <c r="C651" s="28" t="s">
        <v>79</v>
      </c>
      <c r="D651" s="28" t="s">
        <v>11</v>
      </c>
      <c r="E651" s="28" t="s">
        <v>12</v>
      </c>
      <c r="F651">
        <v>0</v>
      </c>
      <c r="G651">
        <v>1</v>
      </c>
      <c r="H651">
        <v>1</v>
      </c>
      <c r="I651" s="1">
        <v>0</v>
      </c>
    </row>
    <row r="652" spans="1:9" hidden="1" x14ac:dyDescent="0.25">
      <c r="A652">
        <v>2024</v>
      </c>
      <c r="B652" s="28" t="s">
        <v>15</v>
      </c>
      <c r="C652" s="28" t="s">
        <v>79</v>
      </c>
      <c r="D652" s="28" t="s">
        <v>83</v>
      </c>
      <c r="E652" s="28" t="s">
        <v>84</v>
      </c>
      <c r="F652">
        <v>0</v>
      </c>
      <c r="G652">
        <v>1</v>
      </c>
      <c r="H652">
        <v>1</v>
      </c>
      <c r="I652" s="1">
        <v>0</v>
      </c>
    </row>
    <row r="653" spans="1:9" hidden="1" x14ac:dyDescent="0.25">
      <c r="A653">
        <v>2024</v>
      </c>
      <c r="B653" s="28" t="s">
        <v>15</v>
      </c>
      <c r="C653" s="28" t="s">
        <v>79</v>
      </c>
      <c r="D653" s="28" t="s">
        <v>83</v>
      </c>
      <c r="E653" s="28" t="s">
        <v>154</v>
      </c>
      <c r="F653">
        <v>0</v>
      </c>
      <c r="G653">
        <v>1</v>
      </c>
      <c r="H653">
        <v>1</v>
      </c>
      <c r="I653" s="1">
        <v>0</v>
      </c>
    </row>
    <row r="654" spans="1:9" hidden="1" x14ac:dyDescent="0.25">
      <c r="A654">
        <v>2024</v>
      </c>
      <c r="B654" s="28" t="s">
        <v>15</v>
      </c>
      <c r="C654" s="28" t="s">
        <v>524</v>
      </c>
      <c r="D654" s="28" t="s">
        <v>11</v>
      </c>
      <c r="E654" s="28" t="s">
        <v>12</v>
      </c>
      <c r="F654">
        <v>0</v>
      </c>
      <c r="G654">
        <v>1</v>
      </c>
      <c r="H654">
        <v>1</v>
      </c>
      <c r="I654" s="1">
        <v>0</v>
      </c>
    </row>
    <row r="655" spans="1:9" hidden="1" x14ac:dyDescent="0.25">
      <c r="A655">
        <v>2024</v>
      </c>
      <c r="B655" s="28" t="s">
        <v>66</v>
      </c>
      <c r="C655" s="28" t="s">
        <v>76</v>
      </c>
      <c r="D655" s="28" t="s">
        <v>18</v>
      </c>
      <c r="E655" s="28" t="s">
        <v>24</v>
      </c>
      <c r="F655">
        <v>1</v>
      </c>
      <c r="G655">
        <v>0</v>
      </c>
      <c r="H655">
        <v>1</v>
      </c>
      <c r="I655" s="1">
        <v>1</v>
      </c>
    </row>
    <row r="656" spans="1:9" hidden="1" x14ac:dyDescent="0.25">
      <c r="A656">
        <v>2024</v>
      </c>
      <c r="B656" s="28" t="s">
        <v>66</v>
      </c>
      <c r="C656" s="28" t="s">
        <v>77</v>
      </c>
      <c r="D656" s="28" t="s">
        <v>11</v>
      </c>
      <c r="E656" s="28" t="s">
        <v>237</v>
      </c>
      <c r="F656">
        <v>0</v>
      </c>
      <c r="G656">
        <v>1</v>
      </c>
      <c r="H656">
        <v>1</v>
      </c>
      <c r="I656" s="1">
        <v>0</v>
      </c>
    </row>
    <row r="657" spans="1:9" hidden="1" x14ac:dyDescent="0.25">
      <c r="A657">
        <v>2024</v>
      </c>
      <c r="B657" s="28" t="s">
        <v>66</v>
      </c>
      <c r="C657" s="28" t="s">
        <v>523</v>
      </c>
      <c r="D657" s="28" t="s">
        <v>18</v>
      </c>
      <c r="E657" s="28" t="s">
        <v>12</v>
      </c>
      <c r="F657">
        <v>0</v>
      </c>
      <c r="G657">
        <v>1</v>
      </c>
      <c r="H657">
        <v>1</v>
      </c>
      <c r="I657" s="1">
        <v>0</v>
      </c>
    </row>
    <row r="658" spans="1:9" hidden="1" x14ac:dyDescent="0.25">
      <c r="A658">
        <v>2024</v>
      </c>
      <c r="B658" s="28" t="s">
        <v>66</v>
      </c>
      <c r="C658" s="28" t="s">
        <v>77</v>
      </c>
      <c r="D658" s="28" t="s">
        <v>18</v>
      </c>
      <c r="E658" s="28" t="s">
        <v>237</v>
      </c>
      <c r="F658">
        <v>0</v>
      </c>
      <c r="G658">
        <v>1</v>
      </c>
      <c r="H658">
        <v>1</v>
      </c>
      <c r="I658" s="1">
        <v>0</v>
      </c>
    </row>
    <row r="659" spans="1:9" hidden="1" x14ac:dyDescent="0.25">
      <c r="A659">
        <v>2024</v>
      </c>
      <c r="B659" s="28" t="s">
        <v>66</v>
      </c>
      <c r="C659" s="28" t="s">
        <v>77</v>
      </c>
      <c r="D659" s="28" t="s">
        <v>83</v>
      </c>
      <c r="E659" s="28" t="s">
        <v>84</v>
      </c>
      <c r="F659">
        <v>1</v>
      </c>
      <c r="G659">
        <v>0</v>
      </c>
      <c r="H659">
        <v>1</v>
      </c>
      <c r="I659" s="1">
        <v>1</v>
      </c>
    </row>
    <row r="660" spans="1:9" hidden="1" x14ac:dyDescent="0.25">
      <c r="A660">
        <v>2024</v>
      </c>
      <c r="B660" s="28" t="s">
        <v>66</v>
      </c>
      <c r="C660" s="28" t="s">
        <v>77</v>
      </c>
      <c r="D660" s="28" t="s">
        <v>83</v>
      </c>
      <c r="E660" s="28" t="s">
        <v>137</v>
      </c>
      <c r="F660">
        <v>1</v>
      </c>
      <c r="G660">
        <v>0</v>
      </c>
      <c r="H660">
        <v>1</v>
      </c>
      <c r="I660" s="1">
        <v>1</v>
      </c>
    </row>
    <row r="661" spans="1:9" hidden="1" x14ac:dyDescent="0.25">
      <c r="A661">
        <v>2024</v>
      </c>
      <c r="B661" s="28" t="s">
        <v>66</v>
      </c>
      <c r="C661" s="28" t="s">
        <v>501</v>
      </c>
      <c r="D661" s="28" t="s">
        <v>18</v>
      </c>
      <c r="E661" s="28" t="s">
        <v>12</v>
      </c>
      <c r="F661">
        <v>1</v>
      </c>
      <c r="G661">
        <v>0</v>
      </c>
      <c r="H661">
        <v>1</v>
      </c>
      <c r="I661" s="1">
        <v>1</v>
      </c>
    </row>
    <row r="662" spans="1:9" hidden="1" x14ac:dyDescent="0.25">
      <c r="A662">
        <v>2024</v>
      </c>
      <c r="B662" s="28" t="s">
        <v>66</v>
      </c>
      <c r="C662" s="28" t="s">
        <v>69</v>
      </c>
      <c r="D662" s="28" t="s">
        <v>18</v>
      </c>
      <c r="E662" s="28" t="s">
        <v>19</v>
      </c>
      <c r="F662">
        <v>1</v>
      </c>
      <c r="G662">
        <v>0</v>
      </c>
      <c r="H662">
        <v>1</v>
      </c>
      <c r="I662" s="1">
        <v>1</v>
      </c>
    </row>
    <row r="663" spans="1:9" hidden="1" x14ac:dyDescent="0.25">
      <c r="A663">
        <v>2024</v>
      </c>
      <c r="B663" s="28" t="s">
        <v>15</v>
      </c>
      <c r="C663" s="28" t="s">
        <v>17</v>
      </c>
      <c r="D663" s="28" t="s">
        <v>18</v>
      </c>
      <c r="E663" s="28" t="s">
        <v>24</v>
      </c>
      <c r="F663">
        <v>0</v>
      </c>
      <c r="G663">
        <v>1</v>
      </c>
      <c r="H663">
        <v>1</v>
      </c>
      <c r="I663" s="1">
        <v>0</v>
      </c>
    </row>
    <row r="664" spans="1:9" hidden="1" x14ac:dyDescent="0.25">
      <c r="A664">
        <v>2024</v>
      </c>
      <c r="B664" s="28" t="s">
        <v>15</v>
      </c>
      <c r="C664" s="28" t="s">
        <v>477</v>
      </c>
      <c r="D664" s="28" t="s">
        <v>18</v>
      </c>
      <c r="E664" s="28" t="s">
        <v>12</v>
      </c>
      <c r="F664">
        <v>1</v>
      </c>
      <c r="G664">
        <v>0</v>
      </c>
      <c r="H664">
        <v>1</v>
      </c>
      <c r="I664" s="1">
        <v>1</v>
      </c>
    </row>
    <row r="665" spans="1:9" hidden="1" x14ac:dyDescent="0.25">
      <c r="A665">
        <v>2024</v>
      </c>
      <c r="B665" s="28" t="s">
        <v>15</v>
      </c>
      <c r="C665" s="28" t="s">
        <v>477</v>
      </c>
      <c r="D665" s="28" t="s">
        <v>11</v>
      </c>
      <c r="E665" s="28" t="s">
        <v>12</v>
      </c>
      <c r="F665">
        <v>0</v>
      </c>
      <c r="G665">
        <v>1</v>
      </c>
      <c r="H665">
        <v>1</v>
      </c>
      <c r="I665" s="1">
        <v>0</v>
      </c>
    </row>
    <row r="666" spans="1:9" hidden="1" x14ac:dyDescent="0.25">
      <c r="A666">
        <v>2024</v>
      </c>
      <c r="B666" s="28" t="s">
        <v>15</v>
      </c>
      <c r="C666" s="28" t="s">
        <v>223</v>
      </c>
      <c r="D666" s="28" t="s">
        <v>18</v>
      </c>
      <c r="E666" s="28" t="s">
        <v>12</v>
      </c>
      <c r="F666">
        <v>1</v>
      </c>
      <c r="G666">
        <v>0</v>
      </c>
      <c r="H666">
        <v>1</v>
      </c>
      <c r="I666" s="1">
        <v>1</v>
      </c>
    </row>
    <row r="667" spans="1:9" hidden="1" x14ac:dyDescent="0.25">
      <c r="A667">
        <v>2024</v>
      </c>
      <c r="B667" s="28" t="s">
        <v>15</v>
      </c>
      <c r="C667" s="28" t="s">
        <v>223</v>
      </c>
      <c r="D667" s="28" t="s">
        <v>11</v>
      </c>
      <c r="E667" s="28" t="s">
        <v>12</v>
      </c>
      <c r="F667">
        <v>1</v>
      </c>
      <c r="G667">
        <v>0</v>
      </c>
      <c r="H667">
        <v>1</v>
      </c>
      <c r="I667" s="1">
        <v>1</v>
      </c>
    </row>
    <row r="668" spans="1:9" hidden="1" x14ac:dyDescent="0.25">
      <c r="A668">
        <v>2024</v>
      </c>
      <c r="B668" s="28" t="s">
        <v>15</v>
      </c>
      <c r="C668" s="28" t="s">
        <v>500</v>
      </c>
      <c r="D668" s="28" t="s">
        <v>18</v>
      </c>
      <c r="E668" s="28" t="s">
        <v>24</v>
      </c>
      <c r="F668">
        <v>1</v>
      </c>
      <c r="G668">
        <v>0</v>
      </c>
      <c r="H668">
        <v>1</v>
      </c>
      <c r="I668" s="1">
        <v>1</v>
      </c>
    </row>
    <row r="669" spans="1:9" hidden="1" x14ac:dyDescent="0.25">
      <c r="A669">
        <v>2024</v>
      </c>
      <c r="B669" s="28" t="s">
        <v>15</v>
      </c>
      <c r="C669" s="28" t="s">
        <v>500</v>
      </c>
      <c r="D669" s="28" t="s">
        <v>11</v>
      </c>
      <c r="E669" s="28" t="s">
        <v>12</v>
      </c>
      <c r="F669">
        <v>0</v>
      </c>
      <c r="G669">
        <v>1</v>
      </c>
      <c r="H669">
        <v>1</v>
      </c>
      <c r="I669" s="1">
        <v>0</v>
      </c>
    </row>
    <row r="670" spans="1:9" hidden="1" x14ac:dyDescent="0.25">
      <c r="A670">
        <v>2024</v>
      </c>
      <c r="B670" s="28" t="s">
        <v>15</v>
      </c>
      <c r="C670" s="28" t="s">
        <v>79</v>
      </c>
      <c r="D670" s="28" t="s">
        <v>18</v>
      </c>
      <c r="E670" s="28" t="s">
        <v>115</v>
      </c>
      <c r="F670">
        <v>1</v>
      </c>
      <c r="G670">
        <v>0</v>
      </c>
      <c r="H670">
        <v>1</v>
      </c>
      <c r="I670" s="1">
        <v>1</v>
      </c>
    </row>
    <row r="671" spans="1:9" hidden="1" x14ac:dyDescent="0.25">
      <c r="A671">
        <v>2024</v>
      </c>
      <c r="B671" s="28" t="s">
        <v>15</v>
      </c>
      <c r="C671" s="28" t="s">
        <v>79</v>
      </c>
      <c r="D671" s="28" t="s">
        <v>18</v>
      </c>
      <c r="E671" s="28" t="s">
        <v>237</v>
      </c>
      <c r="F671">
        <v>0</v>
      </c>
      <c r="G671">
        <v>1</v>
      </c>
      <c r="H671">
        <v>1</v>
      </c>
      <c r="I671" s="1">
        <v>0</v>
      </c>
    </row>
    <row r="672" spans="1:9" hidden="1" x14ac:dyDescent="0.25">
      <c r="A672">
        <v>2024</v>
      </c>
      <c r="B672" s="28" t="s">
        <v>59</v>
      </c>
      <c r="C672" s="28" t="s">
        <v>60</v>
      </c>
      <c r="D672" s="28" t="s">
        <v>18</v>
      </c>
      <c r="E672" s="28" t="s">
        <v>237</v>
      </c>
      <c r="F672">
        <v>0</v>
      </c>
      <c r="G672">
        <v>1</v>
      </c>
      <c r="H672">
        <v>1</v>
      </c>
      <c r="I672" s="1">
        <v>0</v>
      </c>
    </row>
    <row r="673" spans="1:9" hidden="1" x14ac:dyDescent="0.25">
      <c r="A673">
        <v>2024</v>
      </c>
      <c r="B673" s="28" t="s">
        <v>59</v>
      </c>
      <c r="C673" s="28" t="s">
        <v>60</v>
      </c>
      <c r="D673" s="28" t="s">
        <v>11</v>
      </c>
      <c r="E673" s="28" t="s">
        <v>12</v>
      </c>
      <c r="F673">
        <v>0</v>
      </c>
      <c r="G673">
        <v>1</v>
      </c>
      <c r="H673">
        <v>1</v>
      </c>
      <c r="I673" s="1">
        <v>0</v>
      </c>
    </row>
    <row r="674" spans="1:9" hidden="1" x14ac:dyDescent="0.25">
      <c r="A674">
        <v>2024</v>
      </c>
      <c r="B674" s="28" t="s">
        <v>59</v>
      </c>
      <c r="C674" s="28" t="s">
        <v>60</v>
      </c>
      <c r="D674" s="28" t="s">
        <v>83</v>
      </c>
      <c r="E674" s="28" t="s">
        <v>84</v>
      </c>
      <c r="F674">
        <v>1</v>
      </c>
      <c r="G674">
        <v>0</v>
      </c>
      <c r="H674">
        <v>1</v>
      </c>
      <c r="I674" s="1">
        <v>1</v>
      </c>
    </row>
    <row r="675" spans="1:9" hidden="1" x14ac:dyDescent="0.25">
      <c r="A675">
        <v>2024</v>
      </c>
      <c r="B675" s="28" t="s">
        <v>59</v>
      </c>
      <c r="C675" s="28" t="s">
        <v>485</v>
      </c>
      <c r="D675" s="28" t="s">
        <v>18</v>
      </c>
      <c r="E675" s="28" t="s">
        <v>24</v>
      </c>
      <c r="F675">
        <v>1</v>
      </c>
      <c r="G675">
        <v>0</v>
      </c>
      <c r="H675">
        <v>1</v>
      </c>
      <c r="I675" s="1">
        <v>1</v>
      </c>
    </row>
    <row r="676" spans="1:9" hidden="1" x14ac:dyDescent="0.25">
      <c r="A676">
        <v>2024</v>
      </c>
      <c r="B676" s="28" t="s">
        <v>59</v>
      </c>
      <c r="C676" s="28" t="s">
        <v>484</v>
      </c>
      <c r="D676" s="28" t="s">
        <v>18</v>
      </c>
      <c r="E676" s="28" t="s">
        <v>24</v>
      </c>
      <c r="F676">
        <v>1</v>
      </c>
      <c r="G676">
        <v>0</v>
      </c>
      <c r="H676">
        <v>1</v>
      </c>
      <c r="I676" s="1">
        <v>1</v>
      </c>
    </row>
    <row r="677" spans="1:9" hidden="1" x14ac:dyDescent="0.25">
      <c r="A677">
        <v>2024</v>
      </c>
      <c r="B677" s="28" t="s">
        <v>59</v>
      </c>
      <c r="C677" s="28" t="s">
        <v>521</v>
      </c>
      <c r="D677" s="28" t="s">
        <v>11</v>
      </c>
      <c r="E677" s="28" t="s">
        <v>12</v>
      </c>
      <c r="F677">
        <v>0</v>
      </c>
      <c r="G677">
        <v>1</v>
      </c>
      <c r="H677">
        <v>1</v>
      </c>
      <c r="I677" s="1">
        <v>0</v>
      </c>
    </row>
    <row r="678" spans="1:9" hidden="1" x14ac:dyDescent="0.25">
      <c r="A678">
        <v>2024</v>
      </c>
      <c r="B678" s="28" t="s">
        <v>59</v>
      </c>
      <c r="C678" s="28" t="s">
        <v>61</v>
      </c>
      <c r="D678" s="28" t="s">
        <v>18</v>
      </c>
      <c r="E678" s="28" t="s">
        <v>19</v>
      </c>
      <c r="F678">
        <v>1</v>
      </c>
      <c r="G678">
        <v>0</v>
      </c>
      <c r="H678">
        <v>1</v>
      </c>
      <c r="I678" s="1">
        <v>1</v>
      </c>
    </row>
    <row r="679" spans="1:9" hidden="1" x14ac:dyDescent="0.25">
      <c r="A679">
        <v>2024</v>
      </c>
      <c r="B679" s="28" t="s">
        <v>59</v>
      </c>
      <c r="C679" s="28" t="s">
        <v>439</v>
      </c>
      <c r="D679" s="28" t="s">
        <v>18</v>
      </c>
      <c r="E679" s="28" t="s">
        <v>12</v>
      </c>
      <c r="F679">
        <v>1</v>
      </c>
      <c r="G679">
        <v>0</v>
      </c>
      <c r="H679">
        <v>1</v>
      </c>
      <c r="I679" s="1">
        <v>1</v>
      </c>
    </row>
    <row r="680" spans="1:9" hidden="1" x14ac:dyDescent="0.25">
      <c r="A680">
        <v>2024</v>
      </c>
      <c r="B680" s="28" t="s">
        <v>59</v>
      </c>
      <c r="C680" s="28" t="s">
        <v>85</v>
      </c>
      <c r="D680" s="28" t="s">
        <v>11</v>
      </c>
      <c r="E680" s="28" t="s">
        <v>12</v>
      </c>
      <c r="F680">
        <v>1</v>
      </c>
      <c r="G680">
        <v>0</v>
      </c>
      <c r="H680">
        <v>1</v>
      </c>
      <c r="I680" s="1">
        <v>1</v>
      </c>
    </row>
    <row r="681" spans="1:9" hidden="1" x14ac:dyDescent="0.25">
      <c r="A681">
        <v>2024</v>
      </c>
      <c r="B681" s="28" t="s">
        <v>59</v>
      </c>
      <c r="C681" s="28" t="s">
        <v>85</v>
      </c>
      <c r="D681" s="28" t="s">
        <v>83</v>
      </c>
      <c r="E681" s="28" t="s">
        <v>84</v>
      </c>
      <c r="F681">
        <v>0</v>
      </c>
      <c r="G681">
        <v>1</v>
      </c>
      <c r="H681">
        <v>1</v>
      </c>
      <c r="I681" s="1">
        <v>0</v>
      </c>
    </row>
    <row r="682" spans="1:9" hidden="1" x14ac:dyDescent="0.25">
      <c r="A682">
        <v>2024</v>
      </c>
      <c r="B682" s="28" t="s">
        <v>59</v>
      </c>
      <c r="C682" s="28" t="s">
        <v>85</v>
      </c>
      <c r="D682" s="28" t="s">
        <v>83</v>
      </c>
      <c r="E682" s="28" t="s">
        <v>154</v>
      </c>
      <c r="F682">
        <v>1</v>
      </c>
      <c r="G682">
        <v>0</v>
      </c>
      <c r="H682">
        <v>1</v>
      </c>
      <c r="I682" s="1">
        <v>1</v>
      </c>
    </row>
    <row r="683" spans="1:9" hidden="1" x14ac:dyDescent="0.25">
      <c r="A683">
        <v>2024</v>
      </c>
      <c r="B683" s="28" t="s">
        <v>59</v>
      </c>
      <c r="C683" s="28" t="s">
        <v>85</v>
      </c>
      <c r="D683" s="28" t="s">
        <v>18</v>
      </c>
      <c r="E683" s="28" t="s">
        <v>115</v>
      </c>
      <c r="F683">
        <v>1</v>
      </c>
      <c r="G683">
        <v>0</v>
      </c>
      <c r="H683">
        <v>1</v>
      </c>
      <c r="I683" s="1">
        <v>1</v>
      </c>
    </row>
    <row r="684" spans="1:9" hidden="1" x14ac:dyDescent="0.25">
      <c r="A684">
        <v>2024</v>
      </c>
      <c r="B684" s="28" t="s">
        <v>59</v>
      </c>
      <c r="C684" s="28" t="s">
        <v>85</v>
      </c>
      <c r="D684" s="28" t="s">
        <v>18</v>
      </c>
      <c r="E684" s="28" t="s">
        <v>237</v>
      </c>
      <c r="F684">
        <v>0</v>
      </c>
      <c r="G684">
        <v>1</v>
      </c>
      <c r="H684">
        <v>1</v>
      </c>
      <c r="I684" s="1">
        <v>0</v>
      </c>
    </row>
    <row r="685" spans="1:9" hidden="1" x14ac:dyDescent="0.25">
      <c r="A685">
        <v>2024</v>
      </c>
      <c r="B685" s="28" t="s">
        <v>66</v>
      </c>
      <c r="C685" s="28" t="s">
        <v>67</v>
      </c>
      <c r="D685" s="28" t="s">
        <v>18</v>
      </c>
      <c r="E685" s="28" t="s">
        <v>24</v>
      </c>
      <c r="F685">
        <v>0</v>
      </c>
      <c r="G685">
        <v>1</v>
      </c>
      <c r="H685">
        <v>1</v>
      </c>
      <c r="I685" s="1">
        <v>0</v>
      </c>
    </row>
    <row r="686" spans="1:9" hidden="1" x14ac:dyDescent="0.25">
      <c r="A686">
        <v>2024</v>
      </c>
      <c r="B686" s="28" t="s">
        <v>70</v>
      </c>
      <c r="C686" s="28" t="s">
        <v>478</v>
      </c>
      <c r="D686" s="28" t="s">
        <v>11</v>
      </c>
      <c r="E686" s="28" t="s">
        <v>12</v>
      </c>
      <c r="F686">
        <v>1</v>
      </c>
      <c r="G686">
        <v>0</v>
      </c>
      <c r="H686">
        <v>1</v>
      </c>
      <c r="I686" s="1">
        <v>1</v>
      </c>
    </row>
    <row r="687" spans="1:9" hidden="1" x14ac:dyDescent="0.25">
      <c r="A687">
        <v>2024</v>
      </c>
      <c r="B687" s="28" t="s">
        <v>70</v>
      </c>
      <c r="C687" s="28" t="s">
        <v>71</v>
      </c>
      <c r="D687" s="28" t="s">
        <v>11</v>
      </c>
      <c r="E687" s="28" t="s">
        <v>12</v>
      </c>
      <c r="F687">
        <v>0</v>
      </c>
      <c r="G687">
        <v>1</v>
      </c>
      <c r="H687">
        <v>1</v>
      </c>
      <c r="I687" s="1">
        <v>0</v>
      </c>
    </row>
    <row r="688" spans="1:9" hidden="1" x14ac:dyDescent="0.25">
      <c r="A688">
        <v>2024</v>
      </c>
      <c r="B688" s="28" t="s">
        <v>70</v>
      </c>
      <c r="C688" s="28" t="s">
        <v>478</v>
      </c>
      <c r="D688" s="28" t="s">
        <v>18</v>
      </c>
      <c r="E688" s="28" t="s">
        <v>12</v>
      </c>
      <c r="F688">
        <v>0</v>
      </c>
      <c r="G688">
        <v>1</v>
      </c>
      <c r="H688">
        <v>1</v>
      </c>
      <c r="I688" s="1">
        <v>0</v>
      </c>
    </row>
    <row r="689" spans="1:9" hidden="1" x14ac:dyDescent="0.25">
      <c r="A689">
        <v>2024</v>
      </c>
      <c r="B689" s="28" t="s">
        <v>70</v>
      </c>
      <c r="C689" s="28" t="s">
        <v>80</v>
      </c>
      <c r="D689" s="28" t="s">
        <v>18</v>
      </c>
      <c r="E689" s="28" t="s">
        <v>24</v>
      </c>
      <c r="F689">
        <v>0</v>
      </c>
      <c r="G689">
        <v>1</v>
      </c>
      <c r="H689">
        <v>1</v>
      </c>
      <c r="I689" s="1">
        <v>0</v>
      </c>
    </row>
    <row r="690" spans="1:9" hidden="1" x14ac:dyDescent="0.25">
      <c r="A690">
        <v>2024</v>
      </c>
      <c r="B690" s="28" t="s">
        <v>70</v>
      </c>
      <c r="C690" s="28" t="s">
        <v>80</v>
      </c>
      <c r="D690" s="28" t="s">
        <v>83</v>
      </c>
      <c r="E690" s="28" t="s">
        <v>84</v>
      </c>
      <c r="F690">
        <v>0</v>
      </c>
      <c r="G690">
        <v>1</v>
      </c>
      <c r="H690">
        <v>1</v>
      </c>
      <c r="I690" s="1">
        <v>0</v>
      </c>
    </row>
    <row r="691" spans="1:9" hidden="1" x14ac:dyDescent="0.25">
      <c r="A691">
        <v>2024</v>
      </c>
      <c r="B691" s="28" t="s">
        <v>70</v>
      </c>
      <c r="C691" s="28" t="s">
        <v>80</v>
      </c>
      <c r="D691" s="28" t="s">
        <v>83</v>
      </c>
      <c r="E691" s="28" t="s">
        <v>154</v>
      </c>
      <c r="F691">
        <v>1</v>
      </c>
      <c r="G691">
        <v>0</v>
      </c>
      <c r="H691">
        <v>1</v>
      </c>
      <c r="I691" s="1">
        <v>1</v>
      </c>
    </row>
    <row r="692" spans="1:9" hidden="1" x14ac:dyDescent="0.25">
      <c r="A692">
        <v>2024</v>
      </c>
      <c r="B692" s="28" t="s">
        <v>70</v>
      </c>
      <c r="C692" s="28" t="s">
        <v>474</v>
      </c>
      <c r="D692" s="28" t="s">
        <v>18</v>
      </c>
      <c r="E692" s="28" t="s">
        <v>24</v>
      </c>
      <c r="F692">
        <v>0</v>
      </c>
      <c r="G692">
        <v>1</v>
      </c>
      <c r="H692">
        <v>1</v>
      </c>
      <c r="I692" s="1">
        <v>0</v>
      </c>
    </row>
    <row r="693" spans="1:9" hidden="1" x14ac:dyDescent="0.25">
      <c r="A693">
        <v>2024</v>
      </c>
      <c r="B693" s="28" t="s">
        <v>70</v>
      </c>
      <c r="C693" s="28" t="s">
        <v>220</v>
      </c>
      <c r="D693" s="28" t="s">
        <v>18</v>
      </c>
      <c r="E693" s="28" t="s">
        <v>12</v>
      </c>
      <c r="F693">
        <v>0</v>
      </c>
      <c r="G693">
        <v>1</v>
      </c>
      <c r="H693">
        <v>1</v>
      </c>
      <c r="I693" s="1">
        <v>0</v>
      </c>
    </row>
    <row r="694" spans="1:9" hidden="1" x14ac:dyDescent="0.25">
      <c r="A694">
        <v>2024</v>
      </c>
      <c r="B694" s="28" t="s">
        <v>70</v>
      </c>
      <c r="C694" s="28" t="s">
        <v>220</v>
      </c>
      <c r="D694" s="28" t="s">
        <v>11</v>
      </c>
      <c r="E694" s="28" t="s">
        <v>237</v>
      </c>
      <c r="F694">
        <v>0</v>
      </c>
      <c r="G694">
        <v>1</v>
      </c>
      <c r="H694">
        <v>1</v>
      </c>
      <c r="I694" s="1">
        <v>0</v>
      </c>
    </row>
    <row r="695" spans="1:9" hidden="1" x14ac:dyDescent="0.25">
      <c r="A695">
        <v>2024</v>
      </c>
      <c r="B695" s="28" t="s">
        <v>70</v>
      </c>
      <c r="C695" s="28" t="s">
        <v>220</v>
      </c>
      <c r="D695" s="28" t="s">
        <v>83</v>
      </c>
      <c r="E695" s="28" t="s">
        <v>137</v>
      </c>
      <c r="F695">
        <v>0</v>
      </c>
      <c r="G695">
        <v>1</v>
      </c>
      <c r="H695">
        <v>1</v>
      </c>
      <c r="I695" s="1">
        <v>0</v>
      </c>
    </row>
    <row r="696" spans="1:9" hidden="1" x14ac:dyDescent="0.25">
      <c r="A696">
        <v>2024</v>
      </c>
      <c r="B696" s="28" t="s">
        <v>70</v>
      </c>
      <c r="C696" s="28" t="s">
        <v>220</v>
      </c>
      <c r="D696" s="28" t="s">
        <v>83</v>
      </c>
      <c r="E696" s="28" t="s">
        <v>221</v>
      </c>
      <c r="F696">
        <v>1</v>
      </c>
      <c r="G696">
        <v>0</v>
      </c>
      <c r="H696">
        <v>1</v>
      </c>
      <c r="I696" s="1">
        <v>1</v>
      </c>
    </row>
    <row r="697" spans="1:9" hidden="1" x14ac:dyDescent="0.25">
      <c r="A697">
        <v>2024</v>
      </c>
      <c r="B697" s="28" t="s">
        <v>70</v>
      </c>
      <c r="C697" s="28" t="s">
        <v>222</v>
      </c>
      <c r="D697" s="28" t="s">
        <v>18</v>
      </c>
      <c r="E697" s="28" t="s">
        <v>24</v>
      </c>
      <c r="F697">
        <v>1</v>
      </c>
      <c r="G697">
        <v>0</v>
      </c>
      <c r="H697">
        <v>1</v>
      </c>
      <c r="I697" s="1">
        <v>1</v>
      </c>
    </row>
    <row r="698" spans="1:9" hidden="1" x14ac:dyDescent="0.25">
      <c r="A698">
        <v>2024</v>
      </c>
      <c r="B698" s="28" t="s">
        <v>15</v>
      </c>
      <c r="C698" s="28" t="s">
        <v>16</v>
      </c>
      <c r="D698" s="28" t="s">
        <v>18</v>
      </c>
      <c r="E698" s="28" t="s">
        <v>12</v>
      </c>
      <c r="F698">
        <v>1</v>
      </c>
      <c r="G698">
        <v>0</v>
      </c>
      <c r="H698">
        <v>1</v>
      </c>
      <c r="I698" s="1">
        <v>1</v>
      </c>
    </row>
    <row r="699" spans="1:9" hidden="1" x14ac:dyDescent="0.25">
      <c r="A699">
        <v>2024</v>
      </c>
      <c r="B699" s="28" t="s">
        <v>15</v>
      </c>
      <c r="C699" s="28" t="s">
        <v>504</v>
      </c>
      <c r="D699" s="28" t="s">
        <v>18</v>
      </c>
      <c r="E699" s="28" t="s">
        <v>237</v>
      </c>
      <c r="F699">
        <v>0</v>
      </c>
      <c r="G699">
        <v>1</v>
      </c>
      <c r="H699">
        <v>1</v>
      </c>
      <c r="I699" s="1">
        <v>0</v>
      </c>
    </row>
    <row r="700" spans="1:9" hidden="1" x14ac:dyDescent="0.25">
      <c r="A700">
        <v>2024</v>
      </c>
      <c r="B700" s="28" t="s">
        <v>15</v>
      </c>
      <c r="C700" s="28" t="s">
        <v>504</v>
      </c>
      <c r="D700" s="28" t="s">
        <v>18</v>
      </c>
      <c r="E700" s="28" t="s">
        <v>19</v>
      </c>
      <c r="F700">
        <v>0</v>
      </c>
      <c r="G700">
        <v>1</v>
      </c>
      <c r="H700">
        <v>1</v>
      </c>
      <c r="I700" s="1">
        <v>0</v>
      </c>
    </row>
    <row r="701" spans="1:9" hidden="1" x14ac:dyDescent="0.25">
      <c r="A701">
        <v>2024</v>
      </c>
      <c r="B701" s="28" t="s">
        <v>15</v>
      </c>
      <c r="C701" s="28" t="s">
        <v>504</v>
      </c>
      <c r="D701" s="28" t="s">
        <v>83</v>
      </c>
      <c r="E701" s="28" t="s">
        <v>84</v>
      </c>
      <c r="F701">
        <v>0</v>
      </c>
      <c r="G701">
        <v>1</v>
      </c>
      <c r="H701">
        <v>1</v>
      </c>
      <c r="I701" s="1">
        <v>0</v>
      </c>
    </row>
    <row r="702" spans="1:9" hidden="1" x14ac:dyDescent="0.25">
      <c r="A702">
        <v>2024</v>
      </c>
      <c r="B702" s="28" t="s">
        <v>15</v>
      </c>
      <c r="C702" s="28" t="s">
        <v>504</v>
      </c>
      <c r="D702" s="28" t="s">
        <v>83</v>
      </c>
      <c r="E702" s="28" t="s">
        <v>154</v>
      </c>
      <c r="F702">
        <v>0</v>
      </c>
      <c r="G702">
        <v>1</v>
      </c>
      <c r="H702">
        <v>1</v>
      </c>
      <c r="I702" s="1">
        <v>0</v>
      </c>
    </row>
    <row r="703" spans="1:9" hidden="1" x14ac:dyDescent="0.25">
      <c r="A703">
        <v>2024</v>
      </c>
      <c r="B703" s="28" t="s">
        <v>70</v>
      </c>
      <c r="C703" s="28" t="s">
        <v>80</v>
      </c>
      <c r="D703" s="28" t="s">
        <v>18</v>
      </c>
      <c r="E703" s="28" t="s">
        <v>237</v>
      </c>
      <c r="F703">
        <v>0</v>
      </c>
      <c r="G703">
        <v>1</v>
      </c>
      <c r="H703">
        <v>1</v>
      </c>
      <c r="I703" s="1">
        <v>0</v>
      </c>
    </row>
    <row r="704" spans="1:9" hidden="1" x14ac:dyDescent="0.25">
      <c r="A704">
        <v>2024</v>
      </c>
      <c r="B704" s="28" t="s">
        <v>70</v>
      </c>
      <c r="C704" s="28" t="s">
        <v>80</v>
      </c>
      <c r="D704" s="28" t="s">
        <v>18</v>
      </c>
      <c r="E704" s="28" t="s">
        <v>19</v>
      </c>
      <c r="F704">
        <v>1</v>
      </c>
      <c r="G704">
        <v>0</v>
      </c>
      <c r="H704">
        <v>1</v>
      </c>
      <c r="I704" s="1">
        <v>1</v>
      </c>
    </row>
    <row r="705" spans="1:9" hidden="1" x14ac:dyDescent="0.25">
      <c r="A705">
        <v>2024</v>
      </c>
      <c r="B705" s="28" t="s">
        <v>70</v>
      </c>
      <c r="C705" s="28" t="s">
        <v>379</v>
      </c>
      <c r="D705" s="28" t="s">
        <v>11</v>
      </c>
      <c r="E705" s="28" t="s">
        <v>237</v>
      </c>
      <c r="F705">
        <v>0</v>
      </c>
      <c r="G705">
        <v>1</v>
      </c>
      <c r="H705">
        <v>1</v>
      </c>
      <c r="I705" s="1">
        <v>0</v>
      </c>
    </row>
    <row r="706" spans="1:9" hidden="1" x14ac:dyDescent="0.25">
      <c r="A706">
        <v>2024</v>
      </c>
      <c r="B706" s="28" t="s">
        <v>70</v>
      </c>
      <c r="C706" s="28" t="s">
        <v>379</v>
      </c>
      <c r="D706" s="28" t="s">
        <v>83</v>
      </c>
      <c r="E706" s="28" t="s">
        <v>137</v>
      </c>
      <c r="F706">
        <v>1</v>
      </c>
      <c r="G706">
        <v>0</v>
      </c>
      <c r="H706">
        <v>1</v>
      </c>
      <c r="I706" s="1">
        <v>1</v>
      </c>
    </row>
    <row r="707" spans="1:9" hidden="1" x14ac:dyDescent="0.25">
      <c r="A707">
        <v>2024</v>
      </c>
      <c r="B707" s="28" t="s">
        <v>70</v>
      </c>
      <c r="C707" s="28" t="s">
        <v>529</v>
      </c>
      <c r="D707" s="28" t="s">
        <v>11</v>
      </c>
      <c r="E707" s="28" t="s">
        <v>12</v>
      </c>
      <c r="F707">
        <v>0</v>
      </c>
      <c r="G707">
        <v>1</v>
      </c>
      <c r="H707">
        <v>1</v>
      </c>
      <c r="I707" s="1">
        <v>0</v>
      </c>
    </row>
    <row r="708" spans="1:9" hidden="1" x14ac:dyDescent="0.25">
      <c r="A708">
        <v>2024</v>
      </c>
      <c r="B708" s="28" t="s">
        <v>51</v>
      </c>
      <c r="C708" s="28" t="s">
        <v>531</v>
      </c>
      <c r="D708" s="28" t="s">
        <v>11</v>
      </c>
      <c r="E708" s="28" t="s">
        <v>12</v>
      </c>
      <c r="F708">
        <v>0</v>
      </c>
      <c r="G708">
        <v>1</v>
      </c>
      <c r="H708">
        <v>1</v>
      </c>
      <c r="I708" s="1">
        <v>0</v>
      </c>
    </row>
    <row r="709" spans="1:9" hidden="1" x14ac:dyDescent="0.25">
      <c r="A709">
        <v>2024</v>
      </c>
      <c r="B709" s="28" t="s">
        <v>51</v>
      </c>
      <c r="C709" s="28" t="s">
        <v>532</v>
      </c>
      <c r="D709" s="28" t="s">
        <v>18</v>
      </c>
      <c r="E709" s="28" t="s">
        <v>24</v>
      </c>
      <c r="F709">
        <v>0</v>
      </c>
      <c r="G709">
        <v>1</v>
      </c>
      <c r="H709">
        <v>1</v>
      </c>
      <c r="I709" s="1">
        <v>0</v>
      </c>
    </row>
    <row r="710" spans="1:9" hidden="1" x14ac:dyDescent="0.25">
      <c r="A710">
        <v>2024</v>
      </c>
      <c r="B710" s="28" t="s">
        <v>51</v>
      </c>
      <c r="C710" s="28" t="s">
        <v>133</v>
      </c>
      <c r="D710" s="28" t="s">
        <v>18</v>
      </c>
      <c r="E710" s="28" t="s">
        <v>12</v>
      </c>
      <c r="F710">
        <v>1</v>
      </c>
      <c r="G710">
        <v>0</v>
      </c>
      <c r="H710">
        <v>1</v>
      </c>
      <c r="I710" s="1">
        <v>1</v>
      </c>
    </row>
    <row r="711" spans="1:9" hidden="1" x14ac:dyDescent="0.25">
      <c r="A711">
        <v>2024</v>
      </c>
      <c r="B711" s="28" t="s">
        <v>51</v>
      </c>
      <c r="C711" s="28" t="s">
        <v>133</v>
      </c>
      <c r="D711" s="28" t="s">
        <v>18</v>
      </c>
      <c r="E711" s="28" t="s">
        <v>24</v>
      </c>
      <c r="F711">
        <v>1</v>
      </c>
      <c r="G711">
        <v>0</v>
      </c>
      <c r="H711">
        <v>1</v>
      </c>
      <c r="I711" s="1">
        <v>1</v>
      </c>
    </row>
    <row r="712" spans="1:9" hidden="1" x14ac:dyDescent="0.25">
      <c r="A712">
        <v>2024</v>
      </c>
      <c r="B712" s="28" t="s">
        <v>51</v>
      </c>
      <c r="C712" s="28" t="s">
        <v>509</v>
      </c>
      <c r="D712" s="28" t="s">
        <v>18</v>
      </c>
      <c r="E712" s="28" t="s">
        <v>12</v>
      </c>
      <c r="F712">
        <v>1</v>
      </c>
      <c r="G712">
        <v>0</v>
      </c>
      <c r="H712">
        <v>1</v>
      </c>
      <c r="I712" s="1">
        <v>1</v>
      </c>
    </row>
    <row r="713" spans="1:9" hidden="1" x14ac:dyDescent="0.25">
      <c r="A713">
        <v>2024</v>
      </c>
      <c r="B713" s="28" t="s">
        <v>51</v>
      </c>
      <c r="C713" s="28" t="s">
        <v>441</v>
      </c>
      <c r="D713" s="28" t="s">
        <v>18</v>
      </c>
      <c r="E713" s="28" t="s">
        <v>12</v>
      </c>
      <c r="F713">
        <v>0</v>
      </c>
      <c r="G713">
        <v>1</v>
      </c>
      <c r="H713">
        <v>1</v>
      </c>
      <c r="I713" s="1">
        <v>0</v>
      </c>
    </row>
    <row r="714" spans="1:9" hidden="1" x14ac:dyDescent="0.25">
      <c r="A714">
        <v>2024</v>
      </c>
      <c r="B714" s="28" t="s">
        <v>51</v>
      </c>
      <c r="C714" s="28" t="s">
        <v>52</v>
      </c>
      <c r="D714" s="28" t="s">
        <v>18</v>
      </c>
      <c r="E714" s="28" t="s">
        <v>24</v>
      </c>
      <c r="F714">
        <v>0</v>
      </c>
      <c r="G714">
        <v>1</v>
      </c>
      <c r="H714">
        <v>1</v>
      </c>
      <c r="I714" s="1">
        <v>0</v>
      </c>
    </row>
    <row r="715" spans="1:9" hidden="1" x14ac:dyDescent="0.25">
      <c r="A715">
        <v>2024</v>
      </c>
      <c r="B715" s="28" t="s">
        <v>51</v>
      </c>
      <c r="C715" s="28" t="s">
        <v>229</v>
      </c>
      <c r="D715" s="28" t="s">
        <v>18</v>
      </c>
      <c r="E715" s="28" t="s">
        <v>19</v>
      </c>
      <c r="F715">
        <v>1</v>
      </c>
      <c r="G715">
        <v>0</v>
      </c>
      <c r="H715">
        <v>1</v>
      </c>
      <c r="I715" s="1">
        <v>1</v>
      </c>
    </row>
    <row r="716" spans="1:9" hidden="1" x14ac:dyDescent="0.25">
      <c r="A716">
        <v>2024</v>
      </c>
      <c r="B716" s="28" t="s">
        <v>51</v>
      </c>
      <c r="C716" s="28" t="s">
        <v>72</v>
      </c>
      <c r="D716" s="28" t="s">
        <v>83</v>
      </c>
      <c r="E716" s="28" t="s">
        <v>380</v>
      </c>
      <c r="F716">
        <v>1</v>
      </c>
      <c r="G716">
        <v>0</v>
      </c>
      <c r="H716">
        <v>1</v>
      </c>
      <c r="I716" s="1">
        <v>1</v>
      </c>
    </row>
    <row r="717" spans="1:9" hidden="1" x14ac:dyDescent="0.25">
      <c r="A717">
        <v>2024</v>
      </c>
      <c r="B717" s="28" t="s">
        <v>51</v>
      </c>
      <c r="C717" s="28" t="s">
        <v>227</v>
      </c>
      <c r="D717" s="28" t="s">
        <v>18</v>
      </c>
      <c r="E717" s="28" t="s">
        <v>12</v>
      </c>
      <c r="F717">
        <v>0</v>
      </c>
      <c r="G717">
        <v>1</v>
      </c>
      <c r="H717">
        <v>1</v>
      </c>
      <c r="I717" s="1">
        <v>0</v>
      </c>
    </row>
    <row r="718" spans="1:9" hidden="1" x14ac:dyDescent="0.25">
      <c r="A718">
        <v>2024</v>
      </c>
      <c r="B718" s="28" t="s">
        <v>70</v>
      </c>
      <c r="C718" s="28" t="s">
        <v>74</v>
      </c>
      <c r="D718" s="28" t="s">
        <v>83</v>
      </c>
      <c r="E718" s="28" t="s">
        <v>84</v>
      </c>
      <c r="F718">
        <v>1</v>
      </c>
      <c r="G718">
        <v>0</v>
      </c>
      <c r="H718">
        <v>1</v>
      </c>
      <c r="I718" s="1">
        <v>1</v>
      </c>
    </row>
    <row r="719" spans="1:9" hidden="1" x14ac:dyDescent="0.25">
      <c r="A719">
        <v>2024</v>
      </c>
      <c r="B719" s="28" t="s">
        <v>51</v>
      </c>
      <c r="C719" s="28" t="s">
        <v>72</v>
      </c>
      <c r="D719" s="28" t="s">
        <v>18</v>
      </c>
      <c r="E719" s="28" t="s">
        <v>115</v>
      </c>
      <c r="F719">
        <v>1</v>
      </c>
      <c r="G719">
        <v>0</v>
      </c>
      <c r="H719">
        <v>1</v>
      </c>
      <c r="I719" s="1">
        <v>1</v>
      </c>
    </row>
    <row r="720" spans="1:9" hidden="1" x14ac:dyDescent="0.25">
      <c r="A720">
        <v>2024</v>
      </c>
      <c r="B720" s="28" t="s">
        <v>51</v>
      </c>
      <c r="C720" s="28" t="s">
        <v>72</v>
      </c>
      <c r="D720" s="28" t="s">
        <v>18</v>
      </c>
      <c r="E720" s="28" t="s">
        <v>12</v>
      </c>
      <c r="F720">
        <v>0</v>
      </c>
      <c r="G720">
        <v>1</v>
      </c>
      <c r="H720">
        <v>1</v>
      </c>
      <c r="I720" s="1">
        <v>0</v>
      </c>
    </row>
    <row r="721" spans="1:9" hidden="1" x14ac:dyDescent="0.25">
      <c r="A721">
        <v>2024</v>
      </c>
      <c r="B721" s="28" t="s">
        <v>70</v>
      </c>
      <c r="C721" s="28" t="s">
        <v>226</v>
      </c>
      <c r="D721" s="28" t="s">
        <v>11</v>
      </c>
      <c r="E721" s="28" t="s">
        <v>12</v>
      </c>
      <c r="F721">
        <v>0</v>
      </c>
      <c r="G721">
        <v>1</v>
      </c>
      <c r="H721">
        <v>1</v>
      </c>
      <c r="I721" s="1">
        <v>0</v>
      </c>
    </row>
    <row r="722" spans="1:9" hidden="1" x14ac:dyDescent="0.25">
      <c r="A722">
        <v>2024</v>
      </c>
      <c r="B722" s="28" t="s">
        <v>70</v>
      </c>
      <c r="C722" s="28" t="s">
        <v>108</v>
      </c>
      <c r="D722" s="28" t="s">
        <v>18</v>
      </c>
      <c r="E722" s="28" t="s">
        <v>24</v>
      </c>
      <c r="F722">
        <v>0</v>
      </c>
      <c r="G722">
        <v>1</v>
      </c>
      <c r="H722">
        <v>1</v>
      </c>
      <c r="I722" s="1">
        <v>0</v>
      </c>
    </row>
    <row r="723" spans="1:9" hidden="1" x14ac:dyDescent="0.25">
      <c r="A723">
        <v>2024</v>
      </c>
      <c r="B723" s="28" t="s">
        <v>70</v>
      </c>
      <c r="C723" s="28" t="s">
        <v>530</v>
      </c>
      <c r="D723" s="28" t="s">
        <v>18</v>
      </c>
      <c r="E723" s="28" t="s">
        <v>24</v>
      </c>
      <c r="F723">
        <v>1</v>
      </c>
      <c r="G723">
        <v>0</v>
      </c>
      <c r="H723">
        <v>1</v>
      </c>
      <c r="I723" s="1">
        <v>1</v>
      </c>
    </row>
    <row r="724" spans="1:9" hidden="1" x14ac:dyDescent="0.25">
      <c r="A724">
        <v>2024</v>
      </c>
      <c r="B724" s="28" t="s">
        <v>70</v>
      </c>
      <c r="C724" s="28" t="s">
        <v>73</v>
      </c>
      <c r="D724" s="28" t="s">
        <v>18</v>
      </c>
      <c r="E724" s="28" t="s">
        <v>24</v>
      </c>
      <c r="F724">
        <v>0</v>
      </c>
      <c r="G724">
        <v>1</v>
      </c>
      <c r="H724">
        <v>1</v>
      </c>
      <c r="I724" s="1">
        <v>0</v>
      </c>
    </row>
    <row r="725" spans="1:9" hidden="1" x14ac:dyDescent="0.25">
      <c r="A725">
        <v>2024</v>
      </c>
      <c r="B725" s="28" t="s">
        <v>70</v>
      </c>
      <c r="C725" s="28" t="s">
        <v>74</v>
      </c>
      <c r="D725" s="28" t="s">
        <v>18</v>
      </c>
      <c r="E725" s="28" t="s">
        <v>237</v>
      </c>
      <c r="F725">
        <v>0</v>
      </c>
      <c r="G725">
        <v>1</v>
      </c>
      <c r="H725">
        <v>1</v>
      </c>
      <c r="I725" s="1">
        <v>0</v>
      </c>
    </row>
    <row r="726" spans="1:9" hidden="1" x14ac:dyDescent="0.25">
      <c r="A726">
        <v>2024</v>
      </c>
      <c r="B726" s="28" t="s">
        <v>13</v>
      </c>
      <c r="C726" s="28" t="s">
        <v>90</v>
      </c>
      <c r="D726" s="28" t="s">
        <v>18</v>
      </c>
      <c r="E726" s="28" t="s">
        <v>19</v>
      </c>
      <c r="F726">
        <v>0</v>
      </c>
      <c r="G726">
        <v>1</v>
      </c>
      <c r="H726">
        <v>1</v>
      </c>
      <c r="I726" s="1">
        <v>0</v>
      </c>
    </row>
    <row r="727" spans="1:9" hidden="1" x14ac:dyDescent="0.25">
      <c r="A727">
        <v>2024</v>
      </c>
      <c r="B727" s="28" t="s">
        <v>13</v>
      </c>
      <c r="C727" s="28" t="s">
        <v>480</v>
      </c>
      <c r="D727" s="28" t="s">
        <v>18</v>
      </c>
      <c r="E727" s="28" t="s">
        <v>12</v>
      </c>
      <c r="F727">
        <v>0</v>
      </c>
      <c r="G727">
        <v>1</v>
      </c>
      <c r="H727">
        <v>1</v>
      </c>
      <c r="I727" s="1">
        <v>0</v>
      </c>
    </row>
    <row r="728" spans="1:9" hidden="1" x14ac:dyDescent="0.25">
      <c r="A728">
        <v>2024</v>
      </c>
      <c r="B728" s="28" t="s">
        <v>13</v>
      </c>
      <c r="C728" s="28" t="s">
        <v>480</v>
      </c>
      <c r="D728" s="28" t="s">
        <v>18</v>
      </c>
      <c r="E728" s="28" t="s">
        <v>24</v>
      </c>
      <c r="F728">
        <v>0</v>
      </c>
      <c r="G728">
        <v>1</v>
      </c>
      <c r="H728">
        <v>1</v>
      </c>
      <c r="I728" s="1">
        <v>0</v>
      </c>
    </row>
    <row r="729" spans="1:9" hidden="1" x14ac:dyDescent="0.25">
      <c r="A729">
        <v>2024</v>
      </c>
      <c r="B729" s="28" t="s">
        <v>13</v>
      </c>
      <c r="C729" s="28" t="s">
        <v>21</v>
      </c>
      <c r="D729" s="28" t="s">
        <v>83</v>
      </c>
      <c r="E729" s="28" t="s">
        <v>137</v>
      </c>
      <c r="F729">
        <v>1</v>
      </c>
      <c r="G729">
        <v>0</v>
      </c>
      <c r="H729">
        <v>1</v>
      </c>
      <c r="I729" s="1">
        <v>1</v>
      </c>
    </row>
    <row r="730" spans="1:9" hidden="1" x14ac:dyDescent="0.25">
      <c r="A730">
        <v>2024</v>
      </c>
      <c r="B730" s="28" t="s">
        <v>13</v>
      </c>
      <c r="C730" s="28" t="s">
        <v>21</v>
      </c>
      <c r="D730" s="28" t="s">
        <v>18</v>
      </c>
      <c r="E730" s="28" t="s">
        <v>24</v>
      </c>
      <c r="F730">
        <v>0</v>
      </c>
      <c r="G730">
        <v>1</v>
      </c>
      <c r="H730">
        <v>1</v>
      </c>
      <c r="I730" s="1">
        <v>0</v>
      </c>
    </row>
    <row r="731" spans="1:9" hidden="1" x14ac:dyDescent="0.25">
      <c r="A731">
        <v>2024</v>
      </c>
      <c r="B731" s="28" t="s">
        <v>13</v>
      </c>
      <c r="C731" s="28" t="s">
        <v>21</v>
      </c>
      <c r="D731" s="28" t="s">
        <v>11</v>
      </c>
      <c r="E731" s="28" t="s">
        <v>237</v>
      </c>
      <c r="F731">
        <v>0</v>
      </c>
      <c r="G731">
        <v>1</v>
      </c>
      <c r="H731">
        <v>1</v>
      </c>
      <c r="I731" s="1">
        <v>0</v>
      </c>
    </row>
    <row r="732" spans="1:9" hidden="1" x14ac:dyDescent="0.25">
      <c r="A732">
        <v>2024</v>
      </c>
      <c r="B732" s="28" t="s">
        <v>13</v>
      </c>
      <c r="C732" s="28" t="s">
        <v>20</v>
      </c>
      <c r="D732" s="28" t="s">
        <v>83</v>
      </c>
      <c r="E732" s="28" t="s">
        <v>84</v>
      </c>
      <c r="F732">
        <v>0</v>
      </c>
      <c r="G732">
        <v>1</v>
      </c>
      <c r="H732">
        <v>1</v>
      </c>
      <c r="I732" s="1">
        <v>0</v>
      </c>
    </row>
    <row r="733" spans="1:9" hidden="1" x14ac:dyDescent="0.25">
      <c r="A733">
        <v>2024</v>
      </c>
      <c r="B733" s="28" t="s">
        <v>13</v>
      </c>
      <c r="C733" s="28" t="s">
        <v>20</v>
      </c>
      <c r="D733" s="28" t="s">
        <v>83</v>
      </c>
      <c r="E733" s="28" t="s">
        <v>154</v>
      </c>
      <c r="F733">
        <v>1</v>
      </c>
      <c r="G733">
        <v>0</v>
      </c>
      <c r="H733">
        <v>1</v>
      </c>
      <c r="I733" s="1">
        <v>1</v>
      </c>
    </row>
    <row r="734" spans="1:9" hidden="1" x14ac:dyDescent="0.25">
      <c r="A734">
        <v>2024</v>
      </c>
      <c r="B734" s="28" t="s">
        <v>63</v>
      </c>
      <c r="C734" s="28" t="s">
        <v>212</v>
      </c>
      <c r="D734" s="28" t="s">
        <v>11</v>
      </c>
      <c r="E734" s="28" t="s">
        <v>12</v>
      </c>
      <c r="F734">
        <v>0</v>
      </c>
      <c r="G734">
        <v>1</v>
      </c>
      <c r="H734">
        <v>1</v>
      </c>
      <c r="I734" s="1">
        <v>0</v>
      </c>
    </row>
    <row r="735" spans="1:9" hidden="1" x14ac:dyDescent="0.25">
      <c r="A735">
        <v>2024</v>
      </c>
      <c r="B735" s="28" t="s">
        <v>13</v>
      </c>
      <c r="C735" s="28" t="s">
        <v>14</v>
      </c>
      <c r="D735" s="28" t="s">
        <v>18</v>
      </c>
      <c r="E735" s="28" t="s">
        <v>237</v>
      </c>
      <c r="F735">
        <v>0</v>
      </c>
      <c r="G735">
        <v>1</v>
      </c>
      <c r="H735">
        <v>1</v>
      </c>
      <c r="I735" s="1">
        <v>0</v>
      </c>
    </row>
    <row r="736" spans="1:9" hidden="1" x14ac:dyDescent="0.25">
      <c r="A736">
        <v>2024</v>
      </c>
      <c r="B736" s="28" t="s">
        <v>13</v>
      </c>
      <c r="C736" s="28" t="s">
        <v>14</v>
      </c>
      <c r="D736" s="28" t="s">
        <v>83</v>
      </c>
      <c r="E736" s="28" t="s">
        <v>84</v>
      </c>
      <c r="F736">
        <v>1</v>
      </c>
      <c r="G736">
        <v>0</v>
      </c>
      <c r="H736">
        <v>1</v>
      </c>
      <c r="I736" s="1">
        <v>1</v>
      </c>
    </row>
    <row r="737" spans="1:9" hidden="1" x14ac:dyDescent="0.25">
      <c r="A737">
        <v>2024</v>
      </c>
      <c r="B737" s="28" t="s">
        <v>63</v>
      </c>
      <c r="C737" s="28" t="s">
        <v>510</v>
      </c>
      <c r="D737" s="28" t="s">
        <v>18</v>
      </c>
      <c r="E737" s="28" t="s">
        <v>115</v>
      </c>
      <c r="F737">
        <v>1</v>
      </c>
      <c r="G737">
        <v>0</v>
      </c>
      <c r="H737">
        <v>1</v>
      </c>
      <c r="I737" s="1">
        <v>1</v>
      </c>
    </row>
    <row r="738" spans="1:9" hidden="1" x14ac:dyDescent="0.25">
      <c r="A738">
        <v>2024</v>
      </c>
      <c r="B738" s="28" t="s">
        <v>63</v>
      </c>
      <c r="C738" s="28" t="s">
        <v>64</v>
      </c>
      <c r="D738" s="28" t="s">
        <v>18</v>
      </c>
      <c r="E738" s="28" t="s">
        <v>24</v>
      </c>
      <c r="F738">
        <v>0</v>
      </c>
      <c r="G738">
        <v>1</v>
      </c>
      <c r="H738">
        <v>1</v>
      </c>
      <c r="I738" s="1">
        <v>0</v>
      </c>
    </row>
    <row r="739" spans="1:9" hidden="1" x14ac:dyDescent="0.25">
      <c r="A739">
        <v>2024</v>
      </c>
      <c r="B739" s="28" t="s">
        <v>63</v>
      </c>
      <c r="C739" s="28" t="s">
        <v>479</v>
      </c>
      <c r="D739" s="28" t="s">
        <v>18</v>
      </c>
      <c r="E739" s="28" t="s">
        <v>237</v>
      </c>
      <c r="F739">
        <v>0</v>
      </c>
      <c r="G739">
        <v>1</v>
      </c>
      <c r="H739">
        <v>1</v>
      </c>
      <c r="I739" s="1">
        <v>0</v>
      </c>
    </row>
    <row r="740" spans="1:9" hidden="1" x14ac:dyDescent="0.25">
      <c r="A740">
        <v>2024</v>
      </c>
      <c r="B740" s="28" t="s">
        <v>63</v>
      </c>
      <c r="C740" s="28" t="s">
        <v>479</v>
      </c>
      <c r="D740" s="28" t="s">
        <v>83</v>
      </c>
      <c r="E740" s="28" t="s">
        <v>84</v>
      </c>
      <c r="F740">
        <v>1</v>
      </c>
      <c r="G740">
        <v>0</v>
      </c>
      <c r="H740">
        <v>1</v>
      </c>
      <c r="I740" s="1">
        <v>1</v>
      </c>
    </row>
    <row r="741" spans="1:9" hidden="1" x14ac:dyDescent="0.25">
      <c r="A741">
        <v>2024</v>
      </c>
      <c r="B741" s="28" t="s">
        <v>63</v>
      </c>
      <c r="C741" s="28" t="s">
        <v>191</v>
      </c>
      <c r="D741" s="28" t="s">
        <v>18</v>
      </c>
      <c r="E741" s="28" t="s">
        <v>12</v>
      </c>
      <c r="F741">
        <v>0</v>
      </c>
      <c r="G741">
        <v>1</v>
      </c>
      <c r="H741">
        <v>1</v>
      </c>
      <c r="I741" s="1">
        <v>0</v>
      </c>
    </row>
    <row r="742" spans="1:9" hidden="1" x14ac:dyDescent="0.25">
      <c r="A742">
        <v>2024</v>
      </c>
      <c r="B742" s="28" t="s">
        <v>63</v>
      </c>
      <c r="C742" s="28" t="s">
        <v>191</v>
      </c>
      <c r="D742" s="28" t="s">
        <v>18</v>
      </c>
      <c r="E742" s="28" t="s">
        <v>24</v>
      </c>
      <c r="F742">
        <v>1</v>
      </c>
      <c r="G742">
        <v>0</v>
      </c>
      <c r="H742">
        <v>1</v>
      </c>
      <c r="I742" s="1">
        <v>1</v>
      </c>
    </row>
    <row r="743" spans="1:9" hidden="1" x14ac:dyDescent="0.25">
      <c r="A743">
        <v>2024</v>
      </c>
      <c r="B743" s="28" t="s">
        <v>63</v>
      </c>
      <c r="C743" s="28" t="s">
        <v>491</v>
      </c>
      <c r="D743" s="28" t="s">
        <v>18</v>
      </c>
      <c r="E743" s="28" t="s">
        <v>12</v>
      </c>
      <c r="F743">
        <v>1</v>
      </c>
      <c r="G743">
        <v>0</v>
      </c>
      <c r="H743">
        <v>1</v>
      </c>
      <c r="I743" s="1">
        <v>1</v>
      </c>
    </row>
    <row r="744" spans="1:9" hidden="1" x14ac:dyDescent="0.25">
      <c r="A744">
        <v>2024</v>
      </c>
      <c r="B744" s="28" t="s">
        <v>88</v>
      </c>
      <c r="C744" s="28" t="s">
        <v>423</v>
      </c>
      <c r="D744" s="28" t="s">
        <v>18</v>
      </c>
      <c r="E744" s="28" t="s">
        <v>24</v>
      </c>
      <c r="F744">
        <v>0</v>
      </c>
      <c r="G744">
        <v>1</v>
      </c>
      <c r="H744">
        <v>1</v>
      </c>
      <c r="I744" s="1">
        <v>0</v>
      </c>
    </row>
    <row r="745" spans="1:9" hidden="1" x14ac:dyDescent="0.25">
      <c r="A745">
        <v>2024</v>
      </c>
      <c r="B745" s="28" t="s">
        <v>88</v>
      </c>
      <c r="C745" s="28" t="s">
        <v>525</v>
      </c>
      <c r="D745" s="28" t="s">
        <v>18</v>
      </c>
      <c r="E745" s="28" t="s">
        <v>24</v>
      </c>
      <c r="F745">
        <v>0</v>
      </c>
      <c r="G745">
        <v>1</v>
      </c>
      <c r="H745">
        <v>1</v>
      </c>
      <c r="I745" s="1">
        <v>0</v>
      </c>
    </row>
    <row r="746" spans="1:9" hidden="1" x14ac:dyDescent="0.25">
      <c r="A746">
        <v>2024</v>
      </c>
      <c r="B746" s="28" t="s">
        <v>88</v>
      </c>
      <c r="C746" s="28" t="s">
        <v>89</v>
      </c>
      <c r="D746" s="28" t="s">
        <v>18</v>
      </c>
      <c r="E746" s="28" t="s">
        <v>115</v>
      </c>
      <c r="F746">
        <v>1</v>
      </c>
      <c r="G746">
        <v>0</v>
      </c>
      <c r="H746">
        <v>1</v>
      </c>
      <c r="I746" s="1">
        <v>1</v>
      </c>
    </row>
    <row r="747" spans="1:9" hidden="1" x14ac:dyDescent="0.25">
      <c r="A747">
        <v>2024</v>
      </c>
      <c r="B747" s="28" t="s">
        <v>88</v>
      </c>
      <c r="C747" s="28" t="s">
        <v>211</v>
      </c>
      <c r="D747" s="28" t="s">
        <v>11</v>
      </c>
      <c r="E747" s="28" t="s">
        <v>12</v>
      </c>
      <c r="F747">
        <v>0</v>
      </c>
      <c r="G747">
        <v>1</v>
      </c>
      <c r="H747">
        <v>1</v>
      </c>
      <c r="I747" s="1">
        <v>0</v>
      </c>
    </row>
    <row r="748" spans="1:9" hidden="1" x14ac:dyDescent="0.25">
      <c r="A748">
        <v>2024</v>
      </c>
      <c r="B748" s="28" t="s">
        <v>88</v>
      </c>
      <c r="C748" s="28" t="s">
        <v>210</v>
      </c>
      <c r="D748" s="28" t="s">
        <v>11</v>
      </c>
      <c r="E748" s="28" t="s">
        <v>12</v>
      </c>
      <c r="F748">
        <v>0</v>
      </c>
      <c r="G748">
        <v>1</v>
      </c>
      <c r="H748">
        <v>1</v>
      </c>
      <c r="I748" s="1">
        <v>0</v>
      </c>
    </row>
    <row r="749" spans="1:9" hidden="1" x14ac:dyDescent="0.25">
      <c r="A749">
        <v>2024</v>
      </c>
      <c r="B749" s="28" t="s">
        <v>88</v>
      </c>
      <c r="C749" s="28" t="s">
        <v>526</v>
      </c>
      <c r="D749" s="28" t="s">
        <v>18</v>
      </c>
      <c r="E749" s="28" t="s">
        <v>12</v>
      </c>
      <c r="F749">
        <v>1</v>
      </c>
      <c r="G749">
        <v>0</v>
      </c>
      <c r="H749">
        <v>1</v>
      </c>
      <c r="I749" s="1">
        <v>1</v>
      </c>
    </row>
    <row r="750" spans="1:9" hidden="1" x14ac:dyDescent="0.25">
      <c r="A750">
        <v>2024</v>
      </c>
      <c r="B750" s="28" t="s">
        <v>88</v>
      </c>
      <c r="C750" s="28" t="s">
        <v>208</v>
      </c>
      <c r="D750" s="28" t="s">
        <v>18</v>
      </c>
      <c r="E750" s="28" t="s">
        <v>237</v>
      </c>
      <c r="F750">
        <v>0</v>
      </c>
      <c r="G750">
        <v>1</v>
      </c>
      <c r="H750">
        <v>1</v>
      </c>
      <c r="I750" s="1">
        <v>0</v>
      </c>
    </row>
    <row r="751" spans="1:9" hidden="1" x14ac:dyDescent="0.25">
      <c r="A751">
        <v>2024</v>
      </c>
      <c r="B751" s="28" t="s">
        <v>88</v>
      </c>
      <c r="C751" s="28" t="s">
        <v>208</v>
      </c>
      <c r="D751" s="28" t="s">
        <v>18</v>
      </c>
      <c r="E751" s="28" t="s">
        <v>19</v>
      </c>
      <c r="F751">
        <v>0</v>
      </c>
      <c r="G751">
        <v>1</v>
      </c>
      <c r="H751">
        <v>1</v>
      </c>
      <c r="I751" s="1">
        <v>0</v>
      </c>
    </row>
    <row r="752" spans="1:9" hidden="1" x14ac:dyDescent="0.25">
      <c r="A752">
        <v>2024</v>
      </c>
      <c r="B752" s="28" t="s">
        <v>88</v>
      </c>
      <c r="C752" s="28" t="s">
        <v>208</v>
      </c>
      <c r="D752" s="28" t="s">
        <v>18</v>
      </c>
      <c r="E752" s="28" t="s">
        <v>24</v>
      </c>
      <c r="F752">
        <v>1</v>
      </c>
      <c r="G752">
        <v>0</v>
      </c>
      <c r="H752">
        <v>1</v>
      </c>
      <c r="I752" s="1">
        <v>1</v>
      </c>
    </row>
    <row r="753" spans="1:9" hidden="1" x14ac:dyDescent="0.25">
      <c r="A753">
        <v>2024</v>
      </c>
      <c r="B753" s="28" t="s">
        <v>88</v>
      </c>
      <c r="C753" s="28" t="s">
        <v>208</v>
      </c>
      <c r="D753" s="28" t="s">
        <v>11</v>
      </c>
      <c r="E753" s="28" t="s">
        <v>12</v>
      </c>
      <c r="F753">
        <v>0</v>
      </c>
      <c r="G753">
        <v>1</v>
      </c>
      <c r="H753">
        <v>1</v>
      </c>
      <c r="I753" s="1">
        <v>0</v>
      </c>
    </row>
    <row r="754" spans="1:9" hidden="1" x14ac:dyDescent="0.25">
      <c r="A754">
        <v>2024</v>
      </c>
      <c r="B754" s="28" t="s">
        <v>88</v>
      </c>
      <c r="C754" s="28" t="s">
        <v>208</v>
      </c>
      <c r="D754" s="28" t="s">
        <v>83</v>
      </c>
      <c r="E754" s="28" t="s">
        <v>84</v>
      </c>
      <c r="F754">
        <v>1</v>
      </c>
      <c r="G754">
        <v>0</v>
      </c>
      <c r="H754">
        <v>1</v>
      </c>
      <c r="I754" s="1">
        <v>1</v>
      </c>
    </row>
    <row r="755" spans="1:9" hidden="1" x14ac:dyDescent="0.25">
      <c r="A755">
        <v>2024</v>
      </c>
      <c r="B755" s="28" t="s">
        <v>88</v>
      </c>
      <c r="C755" s="28" t="s">
        <v>209</v>
      </c>
      <c r="D755" s="28" t="s">
        <v>18</v>
      </c>
      <c r="E755" s="28" t="s">
        <v>12</v>
      </c>
      <c r="F755">
        <v>0</v>
      </c>
      <c r="G755">
        <v>1</v>
      </c>
      <c r="H755">
        <v>1</v>
      </c>
      <c r="I755" s="1">
        <v>0</v>
      </c>
    </row>
    <row r="756" spans="1:9" hidden="1" x14ac:dyDescent="0.25">
      <c r="A756">
        <v>2024</v>
      </c>
      <c r="B756" s="28" t="s">
        <v>13</v>
      </c>
      <c r="C756" s="28" t="s">
        <v>20</v>
      </c>
      <c r="D756" s="28" t="s">
        <v>18</v>
      </c>
      <c r="E756" s="28" t="s">
        <v>237</v>
      </c>
      <c r="F756">
        <v>0</v>
      </c>
      <c r="G756">
        <v>1</v>
      </c>
      <c r="H756">
        <v>1</v>
      </c>
      <c r="I756" s="1">
        <v>0</v>
      </c>
    </row>
    <row r="757" spans="1:9" hidden="1" x14ac:dyDescent="0.25">
      <c r="A757">
        <v>2024</v>
      </c>
      <c r="B757" s="28" t="s">
        <v>88</v>
      </c>
      <c r="C757" s="28" t="s">
        <v>511</v>
      </c>
      <c r="D757" s="28" t="s">
        <v>18</v>
      </c>
      <c r="E757" s="28" t="s">
        <v>115</v>
      </c>
      <c r="F757">
        <v>1</v>
      </c>
      <c r="G757">
        <v>0</v>
      </c>
      <c r="H757">
        <v>1</v>
      </c>
      <c r="I757" s="1">
        <v>1</v>
      </c>
    </row>
    <row r="758" spans="1:9" hidden="1" x14ac:dyDescent="0.25">
      <c r="A758">
        <v>2024</v>
      </c>
      <c r="B758" s="28" t="s">
        <v>13</v>
      </c>
      <c r="C758" s="28" t="s">
        <v>205</v>
      </c>
      <c r="D758" s="28" t="s">
        <v>11</v>
      </c>
      <c r="E758" s="28" t="s">
        <v>12</v>
      </c>
      <c r="F758">
        <v>0</v>
      </c>
      <c r="G758">
        <v>1</v>
      </c>
      <c r="H758">
        <v>1</v>
      </c>
      <c r="I758" s="1">
        <v>0</v>
      </c>
    </row>
    <row r="759" spans="1:9" hidden="1" x14ac:dyDescent="0.25">
      <c r="A759">
        <v>2024</v>
      </c>
      <c r="B759" s="28" t="s">
        <v>22</v>
      </c>
      <c r="C759" s="28" t="s">
        <v>62</v>
      </c>
      <c r="D759" s="28" t="s">
        <v>83</v>
      </c>
      <c r="E759" s="28" t="s">
        <v>380</v>
      </c>
      <c r="F759">
        <v>1</v>
      </c>
      <c r="G759">
        <v>0</v>
      </c>
      <c r="H759">
        <v>1</v>
      </c>
      <c r="I759" s="1">
        <v>1</v>
      </c>
    </row>
    <row r="760" spans="1:9" hidden="1" x14ac:dyDescent="0.25">
      <c r="A760">
        <v>2024</v>
      </c>
      <c r="B760" s="28" t="s">
        <v>22</v>
      </c>
      <c r="C760" s="28" t="s">
        <v>62</v>
      </c>
      <c r="D760" s="28" t="s">
        <v>83</v>
      </c>
      <c r="E760" s="28" t="s">
        <v>84</v>
      </c>
      <c r="F760">
        <v>1</v>
      </c>
      <c r="G760">
        <v>0</v>
      </c>
      <c r="H760">
        <v>1</v>
      </c>
      <c r="I760" s="1">
        <v>1</v>
      </c>
    </row>
    <row r="761" spans="1:9" x14ac:dyDescent="0.25">
      <c r="A761">
        <v>2024</v>
      </c>
      <c r="B761" s="28" t="s">
        <v>22</v>
      </c>
      <c r="C761" s="28" t="s">
        <v>23</v>
      </c>
      <c r="D761" s="28" t="s">
        <v>83</v>
      </c>
      <c r="E761" s="28" t="s">
        <v>154</v>
      </c>
      <c r="F761">
        <v>1</v>
      </c>
      <c r="G761">
        <v>0</v>
      </c>
      <c r="H761">
        <v>1</v>
      </c>
      <c r="I761" s="1">
        <v>1</v>
      </c>
    </row>
    <row r="762" spans="1:9" hidden="1" x14ac:dyDescent="0.25">
      <c r="A762">
        <v>2024</v>
      </c>
      <c r="B762" s="28" t="s">
        <v>22</v>
      </c>
      <c r="C762" s="28" t="s">
        <v>442</v>
      </c>
      <c r="D762" s="28" t="s">
        <v>18</v>
      </c>
      <c r="E762" s="28" t="s">
        <v>24</v>
      </c>
      <c r="F762">
        <v>0</v>
      </c>
      <c r="G762">
        <v>1</v>
      </c>
      <c r="H762">
        <v>1</v>
      </c>
      <c r="I762" s="1">
        <v>0</v>
      </c>
    </row>
    <row r="763" spans="1:9" hidden="1" x14ac:dyDescent="0.25">
      <c r="A763">
        <v>2024</v>
      </c>
      <c r="B763" s="28" t="s">
        <v>22</v>
      </c>
      <c r="C763" s="28" t="s">
        <v>216</v>
      </c>
      <c r="D763" s="28" t="s">
        <v>18</v>
      </c>
      <c r="E763" s="28" t="s">
        <v>237</v>
      </c>
      <c r="F763">
        <v>0</v>
      </c>
      <c r="G763">
        <v>1</v>
      </c>
      <c r="H763">
        <v>1</v>
      </c>
      <c r="I763" s="1">
        <v>0</v>
      </c>
    </row>
    <row r="764" spans="1:9" hidden="1" x14ac:dyDescent="0.25">
      <c r="A764">
        <v>2024</v>
      </c>
      <c r="B764" s="28" t="s">
        <v>22</v>
      </c>
      <c r="C764" s="28" t="s">
        <v>216</v>
      </c>
      <c r="D764" s="28" t="s">
        <v>83</v>
      </c>
      <c r="E764" s="28" t="s">
        <v>84</v>
      </c>
      <c r="F764">
        <v>1</v>
      </c>
      <c r="G764">
        <v>0</v>
      </c>
      <c r="H764">
        <v>1</v>
      </c>
      <c r="I764" s="1">
        <v>1</v>
      </c>
    </row>
    <row r="765" spans="1:9" hidden="1" x14ac:dyDescent="0.25">
      <c r="A765">
        <v>2024</v>
      </c>
      <c r="B765" s="28" t="s">
        <v>22</v>
      </c>
      <c r="C765" s="28" t="s">
        <v>217</v>
      </c>
      <c r="D765" s="28" t="s">
        <v>18</v>
      </c>
      <c r="E765" s="28" t="s">
        <v>12</v>
      </c>
      <c r="F765">
        <v>1</v>
      </c>
      <c r="G765">
        <v>0</v>
      </c>
      <c r="H765">
        <v>1</v>
      </c>
      <c r="I765" s="1">
        <v>1</v>
      </c>
    </row>
    <row r="766" spans="1:9" hidden="1" x14ac:dyDescent="0.25">
      <c r="A766">
        <v>2024</v>
      </c>
      <c r="B766" s="28" t="s">
        <v>25</v>
      </c>
      <c r="C766" s="28" t="s">
        <v>218</v>
      </c>
      <c r="D766" s="28" t="s">
        <v>18</v>
      </c>
      <c r="E766" s="28" t="s">
        <v>19</v>
      </c>
      <c r="F766">
        <v>0</v>
      </c>
      <c r="G766">
        <v>1</v>
      </c>
      <c r="H766">
        <v>1</v>
      </c>
      <c r="I766" s="1">
        <v>0</v>
      </c>
    </row>
    <row r="767" spans="1:9" hidden="1" x14ac:dyDescent="0.25">
      <c r="A767">
        <v>2024</v>
      </c>
      <c r="B767" s="28" t="s">
        <v>63</v>
      </c>
      <c r="C767" s="28" t="s">
        <v>453</v>
      </c>
      <c r="D767" s="28" t="s">
        <v>18</v>
      </c>
      <c r="E767" s="28" t="s">
        <v>12</v>
      </c>
      <c r="F767">
        <v>1</v>
      </c>
      <c r="G767">
        <v>0</v>
      </c>
      <c r="H767">
        <v>1</v>
      </c>
      <c r="I767" s="1">
        <v>1</v>
      </c>
    </row>
    <row r="768" spans="1:9" hidden="1" x14ac:dyDescent="0.25">
      <c r="A768">
        <v>2024</v>
      </c>
      <c r="B768" s="28" t="s">
        <v>22</v>
      </c>
      <c r="C768" s="28" t="s">
        <v>82</v>
      </c>
      <c r="D768" s="28" t="s">
        <v>18</v>
      </c>
      <c r="E768" s="28" t="s">
        <v>24</v>
      </c>
      <c r="F768">
        <v>1</v>
      </c>
      <c r="G768">
        <v>0</v>
      </c>
      <c r="H768">
        <v>1</v>
      </c>
      <c r="I768" s="1">
        <v>1</v>
      </c>
    </row>
    <row r="769" spans="1:9" hidden="1" x14ac:dyDescent="0.25">
      <c r="A769">
        <v>2024</v>
      </c>
      <c r="B769" s="28" t="s">
        <v>22</v>
      </c>
      <c r="C769" s="28" t="s">
        <v>62</v>
      </c>
      <c r="D769" s="28" t="s">
        <v>18</v>
      </c>
      <c r="E769" s="28" t="s">
        <v>237</v>
      </c>
      <c r="F769">
        <v>0</v>
      </c>
      <c r="G769">
        <v>1</v>
      </c>
      <c r="H769">
        <v>1</v>
      </c>
      <c r="I769" s="1">
        <v>0</v>
      </c>
    </row>
    <row r="770" spans="1:9" hidden="1" x14ac:dyDescent="0.25">
      <c r="A770">
        <v>2024</v>
      </c>
      <c r="B770" s="28" t="s">
        <v>63</v>
      </c>
      <c r="C770" s="28" t="s">
        <v>81</v>
      </c>
      <c r="D770" s="28" t="s">
        <v>18</v>
      </c>
      <c r="E770" s="28" t="s">
        <v>24</v>
      </c>
      <c r="F770">
        <v>1</v>
      </c>
      <c r="G770">
        <v>0</v>
      </c>
      <c r="H770">
        <v>1</v>
      </c>
      <c r="I770" s="1">
        <v>1</v>
      </c>
    </row>
    <row r="771" spans="1:9" hidden="1" x14ac:dyDescent="0.25">
      <c r="A771">
        <v>2024</v>
      </c>
      <c r="B771" s="28" t="s">
        <v>63</v>
      </c>
      <c r="C771" s="28" t="s">
        <v>219</v>
      </c>
      <c r="D771" s="28" t="s">
        <v>11</v>
      </c>
      <c r="E771" s="28" t="s">
        <v>12</v>
      </c>
      <c r="F771">
        <v>0</v>
      </c>
      <c r="G771">
        <v>1</v>
      </c>
      <c r="H771">
        <v>1</v>
      </c>
      <c r="I771" s="1">
        <v>0</v>
      </c>
    </row>
    <row r="772" spans="1:9" hidden="1" x14ac:dyDescent="0.25">
      <c r="A772">
        <v>2024</v>
      </c>
      <c r="B772" s="28" t="s">
        <v>63</v>
      </c>
      <c r="C772" s="28" t="s">
        <v>144</v>
      </c>
      <c r="D772" s="28" t="s">
        <v>18</v>
      </c>
      <c r="E772" s="28" t="s">
        <v>237</v>
      </c>
      <c r="F772">
        <v>0</v>
      </c>
      <c r="G772">
        <v>1</v>
      </c>
      <c r="H772">
        <v>1</v>
      </c>
      <c r="I772" s="1">
        <v>0</v>
      </c>
    </row>
    <row r="773" spans="1:9" hidden="1" x14ac:dyDescent="0.25">
      <c r="A773">
        <v>2024</v>
      </c>
      <c r="B773" s="28" t="s">
        <v>63</v>
      </c>
      <c r="C773" s="28" t="s">
        <v>144</v>
      </c>
      <c r="D773" s="28" t="s">
        <v>18</v>
      </c>
      <c r="E773" s="28" t="s">
        <v>12</v>
      </c>
      <c r="F773">
        <v>1</v>
      </c>
      <c r="G773">
        <v>0</v>
      </c>
      <c r="H773">
        <v>1</v>
      </c>
      <c r="I773" s="1">
        <v>1</v>
      </c>
    </row>
    <row r="774" spans="1:9" hidden="1" x14ac:dyDescent="0.25">
      <c r="A774">
        <v>2024</v>
      </c>
      <c r="B774" s="28" t="s">
        <v>63</v>
      </c>
      <c r="C774" s="28" t="s">
        <v>144</v>
      </c>
      <c r="D774" s="28" t="s">
        <v>83</v>
      </c>
      <c r="E774" s="28" t="s">
        <v>84</v>
      </c>
      <c r="F774">
        <v>1</v>
      </c>
      <c r="G774">
        <v>0</v>
      </c>
      <c r="H774">
        <v>1</v>
      </c>
      <c r="I774" s="1">
        <v>1</v>
      </c>
    </row>
    <row r="775" spans="1:9" hidden="1" x14ac:dyDescent="0.25">
      <c r="A775">
        <v>2024</v>
      </c>
      <c r="B775" s="28" t="s">
        <v>63</v>
      </c>
      <c r="C775" s="28" t="s">
        <v>376</v>
      </c>
      <c r="D775" s="28" t="s">
        <v>18</v>
      </c>
      <c r="E775" s="28" t="s">
        <v>12</v>
      </c>
      <c r="F775">
        <v>0</v>
      </c>
      <c r="G775">
        <v>1</v>
      </c>
      <c r="H775">
        <v>1</v>
      </c>
      <c r="I775" s="1">
        <v>0</v>
      </c>
    </row>
    <row r="776" spans="1:9" hidden="1" x14ac:dyDescent="0.25">
      <c r="A776">
        <v>2024</v>
      </c>
      <c r="B776" s="28" t="s">
        <v>63</v>
      </c>
      <c r="C776" s="28" t="s">
        <v>376</v>
      </c>
      <c r="D776" s="28" t="s">
        <v>18</v>
      </c>
      <c r="E776" s="28" t="s">
        <v>24</v>
      </c>
      <c r="F776">
        <v>0</v>
      </c>
      <c r="G776">
        <v>1</v>
      </c>
      <c r="H776">
        <v>1</v>
      </c>
      <c r="I776" s="1">
        <v>0</v>
      </c>
    </row>
    <row r="777" spans="1:9" hidden="1" x14ac:dyDescent="0.25">
      <c r="A777">
        <v>2024</v>
      </c>
      <c r="B777" s="28" t="s">
        <v>25</v>
      </c>
      <c r="C777" s="28" t="s">
        <v>213</v>
      </c>
      <c r="D777" s="28" t="s">
        <v>18</v>
      </c>
      <c r="E777" s="28" t="s">
        <v>24</v>
      </c>
      <c r="F777">
        <v>0</v>
      </c>
      <c r="G777">
        <v>1</v>
      </c>
      <c r="H777">
        <v>1</v>
      </c>
      <c r="I777" s="1">
        <v>0</v>
      </c>
    </row>
    <row r="778" spans="1:9" hidden="1" x14ac:dyDescent="0.25">
      <c r="A778">
        <v>2024</v>
      </c>
      <c r="B778" s="28" t="s">
        <v>25</v>
      </c>
      <c r="C778" s="28" t="s">
        <v>58</v>
      </c>
      <c r="D778" s="28" t="s">
        <v>83</v>
      </c>
      <c r="E778" s="28" t="s">
        <v>84</v>
      </c>
      <c r="F778">
        <v>1</v>
      </c>
      <c r="G778">
        <v>0</v>
      </c>
      <c r="H778">
        <v>1</v>
      </c>
      <c r="I778" s="1">
        <v>1</v>
      </c>
    </row>
    <row r="779" spans="1:9" hidden="1" x14ac:dyDescent="0.25">
      <c r="A779">
        <v>2024</v>
      </c>
      <c r="B779" s="28" t="s">
        <v>25</v>
      </c>
      <c r="C779" s="28" t="s">
        <v>213</v>
      </c>
      <c r="D779" s="28" t="s">
        <v>18</v>
      </c>
      <c r="E779" s="28" t="s">
        <v>115</v>
      </c>
      <c r="F779">
        <v>1</v>
      </c>
      <c r="G779">
        <v>0</v>
      </c>
      <c r="H779">
        <v>1</v>
      </c>
      <c r="I779" s="1">
        <v>1</v>
      </c>
    </row>
    <row r="780" spans="1:9" hidden="1" x14ac:dyDescent="0.25">
      <c r="A780">
        <v>2024</v>
      </c>
      <c r="B780" s="28" t="s">
        <v>25</v>
      </c>
      <c r="C780" s="28" t="s">
        <v>213</v>
      </c>
      <c r="D780" s="28" t="s">
        <v>18</v>
      </c>
      <c r="E780" s="28" t="s">
        <v>237</v>
      </c>
      <c r="F780">
        <v>0</v>
      </c>
      <c r="G780">
        <v>1</v>
      </c>
      <c r="H780">
        <v>1</v>
      </c>
      <c r="I780" s="1">
        <v>0</v>
      </c>
    </row>
    <row r="781" spans="1:9" hidden="1" x14ac:dyDescent="0.25">
      <c r="A781">
        <v>2024</v>
      </c>
      <c r="B781" s="28" t="s">
        <v>25</v>
      </c>
      <c r="C781" s="28" t="s">
        <v>57</v>
      </c>
      <c r="D781" s="28" t="s">
        <v>18</v>
      </c>
      <c r="E781" s="28" t="s">
        <v>237</v>
      </c>
      <c r="F781">
        <v>0</v>
      </c>
      <c r="G781">
        <v>1</v>
      </c>
      <c r="H781">
        <v>1</v>
      </c>
      <c r="I781" s="1">
        <v>0</v>
      </c>
    </row>
    <row r="782" spans="1:9" hidden="1" x14ac:dyDescent="0.25">
      <c r="A782">
        <v>2024</v>
      </c>
      <c r="B782" s="28" t="s">
        <v>25</v>
      </c>
      <c r="C782" s="28" t="s">
        <v>57</v>
      </c>
      <c r="D782" s="28" t="s">
        <v>18</v>
      </c>
      <c r="E782" s="28" t="s">
        <v>12</v>
      </c>
      <c r="F782">
        <v>0</v>
      </c>
      <c r="G782">
        <v>1</v>
      </c>
      <c r="H782">
        <v>1</v>
      </c>
      <c r="I782" s="1">
        <v>0</v>
      </c>
    </row>
    <row r="783" spans="1:9" hidden="1" x14ac:dyDescent="0.25">
      <c r="A783">
        <v>2024</v>
      </c>
      <c r="B783" s="28" t="s">
        <v>25</v>
      </c>
      <c r="C783" s="28" t="s">
        <v>57</v>
      </c>
      <c r="D783" s="28" t="s">
        <v>18</v>
      </c>
      <c r="E783" s="28" t="s">
        <v>24</v>
      </c>
      <c r="F783">
        <v>0</v>
      </c>
      <c r="G783">
        <v>1</v>
      </c>
      <c r="H783">
        <v>1</v>
      </c>
      <c r="I783" s="1">
        <v>0</v>
      </c>
    </row>
    <row r="784" spans="1:9" hidden="1" x14ac:dyDescent="0.25">
      <c r="A784">
        <v>2024</v>
      </c>
      <c r="B784" s="28" t="s">
        <v>25</v>
      </c>
      <c r="C784" s="28" t="s">
        <v>57</v>
      </c>
      <c r="D784" s="28" t="s">
        <v>83</v>
      </c>
      <c r="E784" s="28" t="s">
        <v>84</v>
      </c>
      <c r="F784">
        <v>1</v>
      </c>
      <c r="G784">
        <v>0</v>
      </c>
      <c r="H784">
        <v>1</v>
      </c>
      <c r="I784" s="1">
        <v>1</v>
      </c>
    </row>
    <row r="785" spans="1:9" hidden="1" x14ac:dyDescent="0.25">
      <c r="A785">
        <v>2024</v>
      </c>
      <c r="B785" s="28" t="s">
        <v>25</v>
      </c>
      <c r="C785" s="28" t="s">
        <v>58</v>
      </c>
      <c r="D785" s="28" t="s">
        <v>18</v>
      </c>
      <c r="E785" s="28" t="s">
        <v>237</v>
      </c>
      <c r="F785">
        <v>0</v>
      </c>
      <c r="G785">
        <v>1</v>
      </c>
      <c r="H785">
        <v>1</v>
      </c>
      <c r="I785" s="1">
        <v>0</v>
      </c>
    </row>
    <row r="786" spans="1:9" hidden="1" x14ac:dyDescent="0.25">
      <c r="A786">
        <v>2024</v>
      </c>
      <c r="B786" s="28" t="s">
        <v>25</v>
      </c>
      <c r="C786" s="28" t="s">
        <v>58</v>
      </c>
      <c r="D786" s="28" t="s">
        <v>18</v>
      </c>
      <c r="E786" s="28" t="s">
        <v>19</v>
      </c>
      <c r="F786">
        <v>1</v>
      </c>
      <c r="G786">
        <v>0</v>
      </c>
      <c r="H786">
        <v>1</v>
      </c>
      <c r="I786" s="1">
        <v>1</v>
      </c>
    </row>
    <row r="787" spans="1:9" hidden="1" x14ac:dyDescent="0.25">
      <c r="A787">
        <v>2024</v>
      </c>
      <c r="B787" s="28" t="s">
        <v>25</v>
      </c>
      <c r="C787" s="28" t="s">
        <v>327</v>
      </c>
      <c r="D787" s="28" t="s">
        <v>83</v>
      </c>
      <c r="E787" s="28" t="s">
        <v>84</v>
      </c>
      <c r="F787">
        <v>1</v>
      </c>
      <c r="G787">
        <v>0</v>
      </c>
      <c r="H787">
        <v>1</v>
      </c>
      <c r="I787" s="1">
        <v>1</v>
      </c>
    </row>
    <row r="788" spans="1:9" hidden="1" x14ac:dyDescent="0.25">
      <c r="A788">
        <v>2024</v>
      </c>
      <c r="B788" s="28" t="s">
        <v>25</v>
      </c>
      <c r="C788" s="28" t="s">
        <v>482</v>
      </c>
      <c r="D788" s="28" t="s">
        <v>18</v>
      </c>
      <c r="E788" s="28" t="s">
        <v>19</v>
      </c>
      <c r="F788">
        <v>0</v>
      </c>
      <c r="G788">
        <v>1</v>
      </c>
      <c r="H788">
        <v>1</v>
      </c>
      <c r="I788" s="1">
        <v>0</v>
      </c>
    </row>
    <row r="789" spans="1:9" hidden="1" x14ac:dyDescent="0.25">
      <c r="A789">
        <v>2024</v>
      </c>
      <c r="B789" s="28" t="s">
        <v>25</v>
      </c>
      <c r="C789" s="28" t="s">
        <v>214</v>
      </c>
      <c r="D789" s="28" t="s">
        <v>18</v>
      </c>
      <c r="E789" s="28" t="s">
        <v>115</v>
      </c>
      <c r="F789">
        <v>1</v>
      </c>
      <c r="G789">
        <v>0</v>
      </c>
      <c r="H789">
        <v>1</v>
      </c>
      <c r="I789" s="1">
        <v>1</v>
      </c>
    </row>
    <row r="790" spans="1:9" hidden="1" x14ac:dyDescent="0.25">
      <c r="A790">
        <v>2024</v>
      </c>
      <c r="B790" s="28" t="s">
        <v>25</v>
      </c>
      <c r="C790" s="28" t="s">
        <v>483</v>
      </c>
      <c r="D790" s="28" t="s">
        <v>11</v>
      </c>
      <c r="E790" s="28" t="s">
        <v>12</v>
      </c>
      <c r="F790">
        <v>0</v>
      </c>
      <c r="G790">
        <v>1</v>
      </c>
      <c r="H790">
        <v>1</v>
      </c>
      <c r="I790" s="1">
        <v>0</v>
      </c>
    </row>
    <row r="791" spans="1:9" hidden="1" x14ac:dyDescent="0.25">
      <c r="A791">
        <v>2024</v>
      </c>
      <c r="B791" s="28" t="s">
        <v>59</v>
      </c>
      <c r="C791" s="28" t="s">
        <v>522</v>
      </c>
      <c r="D791" s="28" t="s">
        <v>11</v>
      </c>
      <c r="E791" s="28" t="s">
        <v>12</v>
      </c>
      <c r="F791">
        <v>0</v>
      </c>
      <c r="G791">
        <v>1</v>
      </c>
      <c r="H791">
        <v>1</v>
      </c>
      <c r="I791" s="1">
        <v>0</v>
      </c>
    </row>
    <row r="792" spans="1:9" hidden="1" x14ac:dyDescent="0.25">
      <c r="A792">
        <v>2024</v>
      </c>
      <c r="B792" s="28" t="s">
        <v>25</v>
      </c>
      <c r="C792" s="28" t="s">
        <v>327</v>
      </c>
      <c r="D792" s="28" t="s">
        <v>18</v>
      </c>
      <c r="E792" s="28" t="s">
        <v>24</v>
      </c>
      <c r="F792">
        <v>1</v>
      </c>
      <c r="G792">
        <v>0</v>
      </c>
      <c r="H792">
        <v>1</v>
      </c>
      <c r="I792" s="1">
        <v>1</v>
      </c>
    </row>
    <row r="793" spans="1:9" hidden="1" x14ac:dyDescent="0.25">
      <c r="A793">
        <v>2024</v>
      </c>
      <c r="B793" s="28" t="s">
        <v>25</v>
      </c>
      <c r="C793" s="28" t="s">
        <v>327</v>
      </c>
      <c r="D793" s="28" t="s">
        <v>18</v>
      </c>
      <c r="E793" s="28" t="s">
        <v>237</v>
      </c>
      <c r="F793">
        <v>0</v>
      </c>
      <c r="G793">
        <v>1</v>
      </c>
      <c r="H793">
        <v>1</v>
      </c>
      <c r="I793" s="1">
        <v>0</v>
      </c>
    </row>
    <row r="794" spans="1:9" hidden="1" x14ac:dyDescent="0.25">
      <c r="A794">
        <v>2024</v>
      </c>
      <c r="B794" s="28" t="s">
        <v>25</v>
      </c>
      <c r="C794" s="28" t="s">
        <v>213</v>
      </c>
      <c r="D794" s="28" t="s">
        <v>83</v>
      </c>
      <c r="E794" s="28" t="s">
        <v>84</v>
      </c>
      <c r="F794">
        <v>1</v>
      </c>
      <c r="G794">
        <v>0</v>
      </c>
      <c r="H794">
        <v>1</v>
      </c>
      <c r="I794" s="1">
        <v>1</v>
      </c>
    </row>
    <row r="795" spans="1:9" hidden="1" x14ac:dyDescent="0.25">
      <c r="A795">
        <v>2024</v>
      </c>
      <c r="B795" s="28" t="s">
        <v>25</v>
      </c>
      <c r="C795" s="28" t="s">
        <v>26</v>
      </c>
      <c r="D795" s="28" t="s">
        <v>18</v>
      </c>
      <c r="E795" s="28" t="s">
        <v>12</v>
      </c>
      <c r="F795">
        <v>0</v>
      </c>
      <c r="G795">
        <v>1</v>
      </c>
      <c r="H795">
        <v>1</v>
      </c>
      <c r="I795" s="1">
        <v>0</v>
      </c>
    </row>
    <row r="796" spans="1:9" hidden="1" x14ac:dyDescent="0.25">
      <c r="A796">
        <v>2024</v>
      </c>
      <c r="B796" s="28" t="s">
        <v>102</v>
      </c>
      <c r="C796" s="28" t="s">
        <v>103</v>
      </c>
      <c r="D796" s="28" t="s">
        <v>18</v>
      </c>
      <c r="E796" s="28" t="s">
        <v>237</v>
      </c>
      <c r="F796">
        <v>0</v>
      </c>
      <c r="G796">
        <v>1</v>
      </c>
      <c r="H796">
        <v>1</v>
      </c>
      <c r="I796" s="1">
        <v>0</v>
      </c>
    </row>
    <row r="797" spans="1:9" hidden="1" x14ac:dyDescent="0.25">
      <c r="A797">
        <v>2024</v>
      </c>
      <c r="B797" s="28" t="s">
        <v>102</v>
      </c>
      <c r="C797" s="28" t="s">
        <v>189</v>
      </c>
      <c r="D797" s="28" t="s">
        <v>18</v>
      </c>
      <c r="E797" s="28" t="s">
        <v>237</v>
      </c>
      <c r="F797">
        <v>0</v>
      </c>
      <c r="G797">
        <v>1</v>
      </c>
      <c r="H797">
        <v>1</v>
      </c>
      <c r="I797" s="1">
        <v>0</v>
      </c>
    </row>
    <row r="798" spans="1:9" hidden="1" x14ac:dyDescent="0.25">
      <c r="A798">
        <v>2024</v>
      </c>
      <c r="B798" s="28" t="s">
        <v>102</v>
      </c>
      <c r="C798" s="28" t="s">
        <v>103</v>
      </c>
      <c r="D798" s="28" t="s">
        <v>83</v>
      </c>
      <c r="E798" s="28" t="s">
        <v>84</v>
      </c>
      <c r="F798">
        <v>1</v>
      </c>
      <c r="G798">
        <v>0</v>
      </c>
      <c r="H798">
        <v>1</v>
      </c>
      <c r="I798" s="1">
        <v>1</v>
      </c>
    </row>
    <row r="799" spans="1:9" hidden="1" x14ac:dyDescent="0.25">
      <c r="A799">
        <v>2024</v>
      </c>
      <c r="B799" s="28" t="s">
        <v>53</v>
      </c>
      <c r="C799" s="28" t="s">
        <v>375</v>
      </c>
      <c r="D799" s="28" t="s">
        <v>11</v>
      </c>
      <c r="E799" s="28" t="s">
        <v>12</v>
      </c>
      <c r="F799">
        <v>1</v>
      </c>
      <c r="G799">
        <v>0</v>
      </c>
      <c r="H799">
        <v>1</v>
      </c>
      <c r="I799" s="1">
        <v>1</v>
      </c>
    </row>
    <row r="800" spans="1:9" hidden="1" x14ac:dyDescent="0.25">
      <c r="A800">
        <v>2024</v>
      </c>
      <c r="B800" s="28" t="s">
        <v>53</v>
      </c>
      <c r="C800" s="28" t="s">
        <v>375</v>
      </c>
      <c r="D800" s="28" t="s">
        <v>83</v>
      </c>
      <c r="E800" s="28" t="s">
        <v>380</v>
      </c>
      <c r="F800">
        <v>1</v>
      </c>
      <c r="G800">
        <v>0</v>
      </c>
      <c r="H800">
        <v>1</v>
      </c>
      <c r="I800" s="1">
        <v>1</v>
      </c>
    </row>
    <row r="801" spans="1:9" hidden="1" x14ac:dyDescent="0.25">
      <c r="A801">
        <v>2024</v>
      </c>
      <c r="B801" s="28" t="s">
        <v>53</v>
      </c>
      <c r="C801" s="28" t="s">
        <v>191</v>
      </c>
      <c r="D801" s="28" t="s">
        <v>18</v>
      </c>
      <c r="E801" s="28" t="s">
        <v>12</v>
      </c>
      <c r="F801">
        <v>0</v>
      </c>
      <c r="G801">
        <v>1</v>
      </c>
      <c r="H801">
        <v>1</v>
      </c>
      <c r="I801" s="1">
        <v>0</v>
      </c>
    </row>
    <row r="802" spans="1:9" hidden="1" x14ac:dyDescent="0.25">
      <c r="A802">
        <v>2024</v>
      </c>
      <c r="B802" s="28" t="s">
        <v>53</v>
      </c>
      <c r="C802" s="28" t="s">
        <v>376</v>
      </c>
      <c r="D802" s="28" t="s">
        <v>18</v>
      </c>
      <c r="E802" s="28" t="s">
        <v>12</v>
      </c>
      <c r="F802">
        <v>0</v>
      </c>
      <c r="G802">
        <v>1</v>
      </c>
      <c r="H802">
        <v>1</v>
      </c>
      <c r="I802" s="1">
        <v>0</v>
      </c>
    </row>
    <row r="803" spans="1:9" hidden="1" x14ac:dyDescent="0.25">
      <c r="A803">
        <v>2024</v>
      </c>
      <c r="B803" s="28" t="s">
        <v>53</v>
      </c>
      <c r="C803" s="28" t="s">
        <v>376</v>
      </c>
      <c r="D803" s="28" t="s">
        <v>18</v>
      </c>
      <c r="E803" s="28" t="s">
        <v>24</v>
      </c>
      <c r="F803">
        <v>1</v>
      </c>
      <c r="G803">
        <v>0</v>
      </c>
      <c r="H803">
        <v>1</v>
      </c>
      <c r="I803" s="1">
        <v>1</v>
      </c>
    </row>
    <row r="804" spans="1:9" hidden="1" x14ac:dyDescent="0.25">
      <c r="A804">
        <v>2024</v>
      </c>
      <c r="B804" s="28" t="s">
        <v>55</v>
      </c>
      <c r="C804" s="28" t="s">
        <v>105</v>
      </c>
      <c r="D804" s="28" t="s">
        <v>18</v>
      </c>
      <c r="E804" s="28" t="s">
        <v>237</v>
      </c>
      <c r="F804">
        <v>0</v>
      </c>
      <c r="G804">
        <v>1</v>
      </c>
      <c r="H804">
        <v>1</v>
      </c>
      <c r="I804" s="1">
        <v>0</v>
      </c>
    </row>
    <row r="805" spans="1:9" hidden="1" x14ac:dyDescent="0.25">
      <c r="A805">
        <v>2024</v>
      </c>
      <c r="B805" s="28" t="s">
        <v>55</v>
      </c>
      <c r="C805" s="28" t="s">
        <v>105</v>
      </c>
      <c r="D805" s="28" t="s">
        <v>18</v>
      </c>
      <c r="E805" s="28" t="s">
        <v>19</v>
      </c>
      <c r="F805">
        <v>1</v>
      </c>
      <c r="G805">
        <v>0</v>
      </c>
      <c r="H805">
        <v>1</v>
      </c>
      <c r="I805" s="1">
        <v>1</v>
      </c>
    </row>
    <row r="806" spans="1:9" hidden="1" x14ac:dyDescent="0.25">
      <c r="A806">
        <v>2024</v>
      </c>
      <c r="B806" s="28" t="s">
        <v>55</v>
      </c>
      <c r="C806" s="28" t="s">
        <v>105</v>
      </c>
      <c r="D806" s="28" t="s">
        <v>83</v>
      </c>
      <c r="E806" s="28" t="s">
        <v>84</v>
      </c>
      <c r="F806">
        <v>1</v>
      </c>
      <c r="G806">
        <v>0</v>
      </c>
      <c r="H806">
        <v>1</v>
      </c>
      <c r="I806" s="1">
        <v>1</v>
      </c>
    </row>
    <row r="807" spans="1:9" hidden="1" x14ac:dyDescent="0.25">
      <c r="A807">
        <v>2024</v>
      </c>
      <c r="B807" s="28" t="s">
        <v>55</v>
      </c>
      <c r="C807" s="28" t="s">
        <v>185</v>
      </c>
      <c r="D807" s="28" t="s">
        <v>18</v>
      </c>
      <c r="E807" s="28" t="s">
        <v>12</v>
      </c>
      <c r="F807">
        <v>1</v>
      </c>
      <c r="G807">
        <v>0</v>
      </c>
      <c r="H807">
        <v>1</v>
      </c>
      <c r="I807" s="1">
        <v>1</v>
      </c>
    </row>
    <row r="808" spans="1:9" hidden="1" x14ac:dyDescent="0.25">
      <c r="A808">
        <v>2024</v>
      </c>
      <c r="B808" s="28" t="s">
        <v>102</v>
      </c>
      <c r="C808" s="28" t="s">
        <v>189</v>
      </c>
      <c r="D808" s="28" t="s">
        <v>83</v>
      </c>
      <c r="E808" s="28" t="s">
        <v>84</v>
      </c>
      <c r="F808">
        <v>1</v>
      </c>
      <c r="G808">
        <v>0</v>
      </c>
      <c r="H808">
        <v>1</v>
      </c>
      <c r="I808" s="1">
        <v>1</v>
      </c>
    </row>
    <row r="809" spans="1:9" hidden="1" x14ac:dyDescent="0.25">
      <c r="A809">
        <v>2024</v>
      </c>
      <c r="B809" s="28" t="s">
        <v>102</v>
      </c>
      <c r="C809" s="28" t="s">
        <v>106</v>
      </c>
      <c r="D809" s="28" t="s">
        <v>18</v>
      </c>
      <c r="E809" s="28" t="s">
        <v>115</v>
      </c>
      <c r="F809">
        <v>1</v>
      </c>
      <c r="G809">
        <v>0</v>
      </c>
      <c r="H809">
        <v>1</v>
      </c>
      <c r="I809" s="1">
        <v>1</v>
      </c>
    </row>
    <row r="810" spans="1:9" hidden="1" x14ac:dyDescent="0.25">
      <c r="A810">
        <v>2024</v>
      </c>
      <c r="B810" s="28" t="s">
        <v>102</v>
      </c>
      <c r="C810" s="28" t="s">
        <v>104</v>
      </c>
      <c r="D810" s="28" t="s">
        <v>18</v>
      </c>
      <c r="E810" s="28" t="s">
        <v>115</v>
      </c>
      <c r="F810">
        <v>0</v>
      </c>
      <c r="G810">
        <v>1</v>
      </c>
      <c r="H810">
        <v>1</v>
      </c>
      <c r="I810" s="1">
        <v>0</v>
      </c>
    </row>
    <row r="811" spans="1:9" hidden="1" x14ac:dyDescent="0.25">
      <c r="A811">
        <v>2024</v>
      </c>
      <c r="B811" s="28" t="s">
        <v>102</v>
      </c>
      <c r="C811" s="28" t="s">
        <v>104</v>
      </c>
      <c r="D811" s="28" t="s">
        <v>18</v>
      </c>
      <c r="E811" s="28" t="s">
        <v>12</v>
      </c>
      <c r="F811">
        <v>0</v>
      </c>
      <c r="G811">
        <v>1</v>
      </c>
      <c r="H811">
        <v>1</v>
      </c>
      <c r="I811" s="1">
        <v>0</v>
      </c>
    </row>
    <row r="812" spans="1:9" hidden="1" x14ac:dyDescent="0.25">
      <c r="A812">
        <v>2024</v>
      </c>
      <c r="B812" s="28" t="s">
        <v>94</v>
      </c>
      <c r="C812" s="28" t="s">
        <v>203</v>
      </c>
      <c r="D812" s="28" t="s">
        <v>18</v>
      </c>
      <c r="E812" s="28" t="s">
        <v>24</v>
      </c>
      <c r="F812">
        <v>0</v>
      </c>
      <c r="G812">
        <v>1</v>
      </c>
      <c r="H812">
        <v>1</v>
      </c>
      <c r="I812" s="1">
        <v>0</v>
      </c>
    </row>
    <row r="813" spans="1:9" hidden="1" x14ac:dyDescent="0.25">
      <c r="A813">
        <v>2024</v>
      </c>
      <c r="B813" s="28" t="s">
        <v>94</v>
      </c>
      <c r="C813" s="28" t="s">
        <v>204</v>
      </c>
      <c r="D813" s="28" t="s">
        <v>18</v>
      </c>
      <c r="E813" s="28" t="s">
        <v>19</v>
      </c>
      <c r="F813">
        <v>0</v>
      </c>
      <c r="G813">
        <v>1</v>
      </c>
      <c r="H813">
        <v>1</v>
      </c>
      <c r="I813" s="1">
        <v>0</v>
      </c>
    </row>
    <row r="814" spans="1:9" hidden="1" x14ac:dyDescent="0.25">
      <c r="A814">
        <v>2024</v>
      </c>
      <c r="B814" s="28" t="s">
        <v>94</v>
      </c>
      <c r="C814" s="28" t="s">
        <v>527</v>
      </c>
      <c r="D814" s="28" t="s">
        <v>18</v>
      </c>
      <c r="E814" s="28" t="s">
        <v>24</v>
      </c>
      <c r="F814">
        <v>0</v>
      </c>
      <c r="G814">
        <v>1</v>
      </c>
      <c r="H814">
        <v>1</v>
      </c>
      <c r="I814" s="1">
        <v>0</v>
      </c>
    </row>
    <row r="815" spans="1:9" hidden="1" x14ac:dyDescent="0.25">
      <c r="A815">
        <v>2024</v>
      </c>
      <c r="B815" s="28" t="s">
        <v>94</v>
      </c>
      <c r="C815" s="28" t="s">
        <v>95</v>
      </c>
      <c r="D815" s="28" t="s">
        <v>18</v>
      </c>
      <c r="E815" s="28" t="s">
        <v>19</v>
      </c>
      <c r="F815">
        <v>1</v>
      </c>
      <c r="G815">
        <v>0</v>
      </c>
      <c r="H815">
        <v>1</v>
      </c>
      <c r="I815" s="1">
        <v>1</v>
      </c>
    </row>
    <row r="816" spans="1:9" hidden="1" x14ac:dyDescent="0.25">
      <c r="A816">
        <v>2024</v>
      </c>
      <c r="B816" s="28" t="s">
        <v>94</v>
      </c>
      <c r="C816" s="28" t="s">
        <v>497</v>
      </c>
      <c r="D816" s="28" t="s">
        <v>18</v>
      </c>
      <c r="E816" s="28" t="s">
        <v>24</v>
      </c>
      <c r="F816">
        <v>1</v>
      </c>
      <c r="G816">
        <v>0</v>
      </c>
      <c r="H816">
        <v>1</v>
      </c>
      <c r="I816" s="1">
        <v>1</v>
      </c>
    </row>
    <row r="817" spans="1:9" hidden="1" x14ac:dyDescent="0.25">
      <c r="A817">
        <v>2024</v>
      </c>
      <c r="B817" s="28" t="s">
        <v>94</v>
      </c>
      <c r="C817" s="28" t="s">
        <v>467</v>
      </c>
      <c r="D817" s="28" t="s">
        <v>18</v>
      </c>
      <c r="E817" s="28" t="s">
        <v>12</v>
      </c>
      <c r="F817">
        <v>0</v>
      </c>
      <c r="G817">
        <v>1</v>
      </c>
      <c r="H817">
        <v>1</v>
      </c>
      <c r="I817" s="1">
        <v>0</v>
      </c>
    </row>
    <row r="818" spans="1:9" hidden="1" x14ac:dyDescent="0.25">
      <c r="A818">
        <v>2024</v>
      </c>
      <c r="B818" s="28" t="s">
        <v>55</v>
      </c>
      <c r="C818" s="28" t="s">
        <v>56</v>
      </c>
      <c r="D818" s="28" t="s">
        <v>18</v>
      </c>
      <c r="E818" s="28" t="s">
        <v>115</v>
      </c>
      <c r="F818">
        <v>1</v>
      </c>
      <c r="G818">
        <v>0</v>
      </c>
      <c r="H818">
        <v>1</v>
      </c>
      <c r="I818" s="1">
        <v>1</v>
      </c>
    </row>
    <row r="819" spans="1:9" hidden="1" x14ac:dyDescent="0.25">
      <c r="A819">
        <v>2024</v>
      </c>
      <c r="B819" s="28" t="s">
        <v>55</v>
      </c>
      <c r="C819" s="28" t="s">
        <v>56</v>
      </c>
      <c r="D819" s="28" t="s">
        <v>18</v>
      </c>
      <c r="E819" s="28" t="s">
        <v>19</v>
      </c>
      <c r="F819">
        <v>0</v>
      </c>
      <c r="G819">
        <v>1</v>
      </c>
      <c r="H819">
        <v>1</v>
      </c>
      <c r="I819" s="1">
        <v>0</v>
      </c>
    </row>
    <row r="820" spans="1:9" hidden="1" x14ac:dyDescent="0.25">
      <c r="A820">
        <v>2024</v>
      </c>
      <c r="B820" s="28" t="s">
        <v>55</v>
      </c>
      <c r="C820" s="28" t="s">
        <v>452</v>
      </c>
      <c r="D820" s="28" t="s">
        <v>18</v>
      </c>
      <c r="E820" s="28" t="s">
        <v>12</v>
      </c>
      <c r="F820">
        <v>0</v>
      </c>
      <c r="G820">
        <v>1</v>
      </c>
      <c r="H820">
        <v>1</v>
      </c>
      <c r="I820" s="1">
        <v>0</v>
      </c>
    </row>
    <row r="821" spans="1:9" hidden="1" x14ac:dyDescent="0.25">
      <c r="A821">
        <v>2024</v>
      </c>
      <c r="B821" s="28" t="s">
        <v>55</v>
      </c>
      <c r="C821" s="28" t="s">
        <v>458</v>
      </c>
      <c r="D821" s="28" t="s">
        <v>18</v>
      </c>
      <c r="E821" s="28" t="s">
        <v>237</v>
      </c>
      <c r="F821">
        <v>0</v>
      </c>
      <c r="G821">
        <v>1</v>
      </c>
      <c r="H821">
        <v>1</v>
      </c>
      <c r="I821" s="1">
        <v>0</v>
      </c>
    </row>
    <row r="822" spans="1:9" hidden="1" x14ac:dyDescent="0.25">
      <c r="A822">
        <v>2024</v>
      </c>
      <c r="B822" s="28" t="s">
        <v>55</v>
      </c>
      <c r="C822" s="28" t="s">
        <v>458</v>
      </c>
      <c r="D822" s="28" t="s">
        <v>83</v>
      </c>
      <c r="E822" s="28" t="s">
        <v>84</v>
      </c>
      <c r="F822">
        <v>1</v>
      </c>
      <c r="G822">
        <v>0</v>
      </c>
      <c r="H822">
        <v>1</v>
      </c>
      <c r="I822" s="1">
        <v>1</v>
      </c>
    </row>
    <row r="823" spans="1:9" hidden="1" x14ac:dyDescent="0.25">
      <c r="A823">
        <v>2024</v>
      </c>
      <c r="B823" s="28" t="s">
        <v>55</v>
      </c>
      <c r="C823" s="28" t="s">
        <v>520</v>
      </c>
      <c r="D823" s="28" t="s">
        <v>18</v>
      </c>
      <c r="E823" s="28" t="s">
        <v>19</v>
      </c>
      <c r="F823">
        <v>0</v>
      </c>
      <c r="G823">
        <v>1</v>
      </c>
      <c r="H823">
        <v>1</v>
      </c>
      <c r="I823" s="1">
        <v>0</v>
      </c>
    </row>
    <row r="824" spans="1:9" hidden="1" x14ac:dyDescent="0.25">
      <c r="A824">
        <v>2024</v>
      </c>
      <c r="B824" s="28" t="s">
        <v>55</v>
      </c>
      <c r="C824" s="28" t="s">
        <v>520</v>
      </c>
      <c r="D824" s="28" t="s">
        <v>18</v>
      </c>
      <c r="E824" s="28" t="s">
        <v>24</v>
      </c>
      <c r="F824">
        <v>1</v>
      </c>
      <c r="G824">
        <v>0</v>
      </c>
      <c r="H824">
        <v>1</v>
      </c>
      <c r="I824" s="1">
        <v>1</v>
      </c>
    </row>
    <row r="825" spans="1:9" hidden="1" x14ac:dyDescent="0.25">
      <c r="A825">
        <v>2024</v>
      </c>
      <c r="B825" s="28" t="s">
        <v>55</v>
      </c>
      <c r="C825" s="28" t="s">
        <v>93</v>
      </c>
      <c r="D825" s="28" t="s">
        <v>18</v>
      </c>
      <c r="E825" s="28" t="s">
        <v>237</v>
      </c>
      <c r="F825">
        <v>0</v>
      </c>
      <c r="G825">
        <v>1</v>
      </c>
      <c r="H825">
        <v>1</v>
      </c>
      <c r="I825" s="1">
        <v>0</v>
      </c>
    </row>
    <row r="826" spans="1:9" hidden="1" x14ac:dyDescent="0.25">
      <c r="A826">
        <v>2024</v>
      </c>
      <c r="B826" s="28" t="s">
        <v>55</v>
      </c>
      <c r="C826" s="28" t="s">
        <v>93</v>
      </c>
      <c r="D826" s="28" t="s">
        <v>11</v>
      </c>
      <c r="E826" s="28" t="s">
        <v>12</v>
      </c>
      <c r="F826">
        <v>1</v>
      </c>
      <c r="G826">
        <v>0</v>
      </c>
      <c r="H826">
        <v>1</v>
      </c>
      <c r="I826" s="1">
        <v>1</v>
      </c>
    </row>
    <row r="827" spans="1:9" hidden="1" x14ac:dyDescent="0.25">
      <c r="A827">
        <v>2024</v>
      </c>
      <c r="B827" s="28" t="s">
        <v>55</v>
      </c>
      <c r="C827" s="28" t="s">
        <v>93</v>
      </c>
      <c r="D827" s="28" t="s">
        <v>83</v>
      </c>
      <c r="E827" s="28" t="s">
        <v>84</v>
      </c>
      <c r="F827">
        <v>1</v>
      </c>
      <c r="G827">
        <v>0</v>
      </c>
      <c r="H827">
        <v>1</v>
      </c>
      <c r="I827" s="1">
        <v>1</v>
      </c>
    </row>
    <row r="828" spans="1:9" hidden="1" x14ac:dyDescent="0.25">
      <c r="A828">
        <v>2024</v>
      </c>
      <c r="B828" s="28" t="s">
        <v>55</v>
      </c>
      <c r="C828" s="28" t="s">
        <v>198</v>
      </c>
      <c r="D828" s="28" t="s">
        <v>18</v>
      </c>
      <c r="E828" s="28" t="s">
        <v>12</v>
      </c>
      <c r="F828">
        <v>0</v>
      </c>
      <c r="G828">
        <v>1</v>
      </c>
      <c r="H828">
        <v>1</v>
      </c>
      <c r="I828" s="1">
        <v>0</v>
      </c>
    </row>
    <row r="829" spans="1:9" hidden="1" x14ac:dyDescent="0.25">
      <c r="A829">
        <v>2024</v>
      </c>
      <c r="B829" s="28" t="s">
        <v>55</v>
      </c>
      <c r="C829" s="28" t="s">
        <v>432</v>
      </c>
      <c r="D829" s="28" t="s">
        <v>18</v>
      </c>
      <c r="E829" s="28" t="s">
        <v>12</v>
      </c>
      <c r="F829">
        <v>0</v>
      </c>
      <c r="G829">
        <v>1</v>
      </c>
      <c r="H829">
        <v>1</v>
      </c>
      <c r="I829" s="1">
        <v>0</v>
      </c>
    </row>
    <row r="830" spans="1:9" hidden="1" x14ac:dyDescent="0.25">
      <c r="A830">
        <v>2024</v>
      </c>
      <c r="B830" s="28" t="s">
        <v>55</v>
      </c>
      <c r="C830" s="28" t="s">
        <v>432</v>
      </c>
      <c r="D830" s="28" t="s">
        <v>18</v>
      </c>
      <c r="E830" s="28" t="s">
        <v>24</v>
      </c>
      <c r="F830">
        <v>0</v>
      </c>
      <c r="G830">
        <v>1</v>
      </c>
      <c r="H830">
        <v>1</v>
      </c>
      <c r="I830" s="1">
        <v>0</v>
      </c>
    </row>
    <row r="831" spans="1:9" hidden="1" x14ac:dyDescent="0.25">
      <c r="A831">
        <v>2024</v>
      </c>
      <c r="B831" s="28" t="s">
        <v>55</v>
      </c>
      <c r="C831" s="28" t="s">
        <v>432</v>
      </c>
      <c r="D831" s="28" t="s">
        <v>11</v>
      </c>
      <c r="E831" s="28" t="s">
        <v>12</v>
      </c>
      <c r="F831">
        <v>1</v>
      </c>
      <c r="G831">
        <v>0</v>
      </c>
      <c r="H831">
        <v>1</v>
      </c>
      <c r="I831" s="1">
        <v>1</v>
      </c>
    </row>
    <row r="832" spans="1:9" hidden="1" x14ac:dyDescent="0.25">
      <c r="A832">
        <v>2024</v>
      </c>
      <c r="B832" s="28" t="s">
        <v>110</v>
      </c>
      <c r="C832" s="28" t="s">
        <v>184</v>
      </c>
      <c r="D832" s="28" t="s">
        <v>83</v>
      </c>
      <c r="E832" s="28" t="s">
        <v>84</v>
      </c>
      <c r="F832">
        <v>0</v>
      </c>
      <c r="G832">
        <v>1</v>
      </c>
      <c r="H832">
        <v>1</v>
      </c>
      <c r="I832" s="1">
        <v>0</v>
      </c>
    </row>
    <row r="833" spans="1:9" hidden="1" x14ac:dyDescent="0.25">
      <c r="A833">
        <v>2024</v>
      </c>
      <c r="B833" s="28" t="s">
        <v>110</v>
      </c>
      <c r="C833" s="28" t="s">
        <v>184</v>
      </c>
      <c r="D833" s="28" t="s">
        <v>83</v>
      </c>
      <c r="E833" s="28" t="s">
        <v>154</v>
      </c>
      <c r="F833">
        <v>1</v>
      </c>
      <c r="G833">
        <v>0</v>
      </c>
      <c r="H833">
        <v>1</v>
      </c>
      <c r="I833" s="1">
        <v>1</v>
      </c>
    </row>
    <row r="834" spans="1:9" hidden="1" x14ac:dyDescent="0.25">
      <c r="A834">
        <v>2024</v>
      </c>
      <c r="B834" s="28" t="s">
        <v>53</v>
      </c>
      <c r="C834" s="28" t="s">
        <v>185</v>
      </c>
      <c r="D834" s="28" t="s">
        <v>11</v>
      </c>
      <c r="E834" s="28" t="s">
        <v>12</v>
      </c>
      <c r="F834">
        <v>0</v>
      </c>
      <c r="G834">
        <v>1</v>
      </c>
      <c r="H834">
        <v>1</v>
      </c>
      <c r="I834" s="1">
        <v>0</v>
      </c>
    </row>
    <row r="835" spans="1:9" hidden="1" x14ac:dyDescent="0.25">
      <c r="A835">
        <v>2024</v>
      </c>
      <c r="B835" s="28" t="s">
        <v>110</v>
      </c>
      <c r="C835" s="28" t="s">
        <v>184</v>
      </c>
      <c r="D835" s="28" t="s">
        <v>18</v>
      </c>
      <c r="E835" s="28" t="s">
        <v>237</v>
      </c>
      <c r="F835">
        <v>0</v>
      </c>
      <c r="G835">
        <v>1</v>
      </c>
      <c r="H835">
        <v>1</v>
      </c>
      <c r="I835" s="1">
        <v>0</v>
      </c>
    </row>
    <row r="836" spans="1:9" hidden="1" x14ac:dyDescent="0.25">
      <c r="A836">
        <v>2024</v>
      </c>
      <c r="B836" s="28" t="s">
        <v>110</v>
      </c>
      <c r="C836" s="28" t="s">
        <v>184</v>
      </c>
      <c r="D836" s="28" t="s">
        <v>18</v>
      </c>
      <c r="E836" s="28" t="s">
        <v>19</v>
      </c>
      <c r="F836">
        <v>1</v>
      </c>
      <c r="G836">
        <v>0</v>
      </c>
      <c r="H836">
        <v>1</v>
      </c>
      <c r="I836" s="1">
        <v>1</v>
      </c>
    </row>
    <row r="837" spans="1:9" hidden="1" x14ac:dyDescent="0.25">
      <c r="A837">
        <v>2024</v>
      </c>
      <c r="B837" s="28" t="s">
        <v>110</v>
      </c>
      <c r="C837" s="28" t="s">
        <v>184</v>
      </c>
      <c r="D837" s="28" t="s">
        <v>18</v>
      </c>
      <c r="E837" s="28" t="s">
        <v>12</v>
      </c>
      <c r="F837">
        <v>0</v>
      </c>
      <c r="G837">
        <v>1</v>
      </c>
      <c r="H837">
        <v>1</v>
      </c>
      <c r="I837" s="1">
        <v>0</v>
      </c>
    </row>
    <row r="838" spans="1:9" hidden="1" x14ac:dyDescent="0.25">
      <c r="A838">
        <v>2024</v>
      </c>
      <c r="B838" s="28" t="s">
        <v>110</v>
      </c>
      <c r="C838" s="28" t="s">
        <v>183</v>
      </c>
      <c r="D838" s="28" t="s">
        <v>18</v>
      </c>
      <c r="E838" s="28" t="s">
        <v>24</v>
      </c>
      <c r="F838">
        <v>0</v>
      </c>
      <c r="G838">
        <v>1</v>
      </c>
      <c r="H838">
        <v>1</v>
      </c>
      <c r="I838" s="1">
        <v>0</v>
      </c>
    </row>
    <row r="839" spans="1:9" hidden="1" x14ac:dyDescent="0.25">
      <c r="A839">
        <v>2024</v>
      </c>
      <c r="B839" s="28" t="s">
        <v>110</v>
      </c>
      <c r="C839" s="28" t="s">
        <v>449</v>
      </c>
      <c r="D839" s="28" t="s">
        <v>18</v>
      </c>
      <c r="E839" s="28" t="s">
        <v>12</v>
      </c>
      <c r="F839">
        <v>0</v>
      </c>
      <c r="G839">
        <v>1</v>
      </c>
      <c r="H839">
        <v>1</v>
      </c>
      <c r="I839" s="1">
        <v>0</v>
      </c>
    </row>
    <row r="840" spans="1:9" hidden="1" x14ac:dyDescent="0.25">
      <c r="A840">
        <v>2024</v>
      </c>
      <c r="B840" s="28" t="s">
        <v>110</v>
      </c>
      <c r="C840" s="28" t="s">
        <v>449</v>
      </c>
      <c r="D840" s="28" t="s">
        <v>18</v>
      </c>
      <c r="E840" s="28" t="s">
        <v>24</v>
      </c>
      <c r="F840">
        <v>1</v>
      </c>
      <c r="G840">
        <v>0</v>
      </c>
      <c r="H840">
        <v>1</v>
      </c>
      <c r="I840" s="1">
        <v>1</v>
      </c>
    </row>
    <row r="841" spans="1:9" hidden="1" x14ac:dyDescent="0.25">
      <c r="A841">
        <v>2024</v>
      </c>
      <c r="B841" s="28" t="s">
        <v>110</v>
      </c>
      <c r="C841" s="28" t="s">
        <v>449</v>
      </c>
      <c r="D841" s="28" t="s">
        <v>11</v>
      </c>
      <c r="E841" s="28" t="s">
        <v>12</v>
      </c>
      <c r="F841">
        <v>1</v>
      </c>
      <c r="G841">
        <v>0</v>
      </c>
      <c r="H841">
        <v>1</v>
      </c>
      <c r="I841" s="1">
        <v>1</v>
      </c>
    </row>
    <row r="842" spans="1:9" hidden="1" x14ac:dyDescent="0.25">
      <c r="A842">
        <v>2024</v>
      </c>
      <c r="B842" s="28" t="s">
        <v>53</v>
      </c>
      <c r="C842" s="28" t="s">
        <v>460</v>
      </c>
      <c r="D842" s="28" t="s">
        <v>18</v>
      </c>
      <c r="E842" s="28" t="s">
        <v>115</v>
      </c>
      <c r="F842">
        <v>1</v>
      </c>
      <c r="G842">
        <v>0</v>
      </c>
      <c r="H842">
        <v>1</v>
      </c>
      <c r="I842" s="1">
        <v>1</v>
      </c>
    </row>
    <row r="843" spans="1:9" hidden="1" x14ac:dyDescent="0.25">
      <c r="A843">
        <v>2024</v>
      </c>
      <c r="B843" s="28" t="s">
        <v>53</v>
      </c>
      <c r="C843" s="28" t="s">
        <v>460</v>
      </c>
      <c r="D843" s="28" t="s">
        <v>18</v>
      </c>
      <c r="E843" s="28" t="s">
        <v>24</v>
      </c>
      <c r="F843">
        <v>1</v>
      </c>
      <c r="G843">
        <v>0</v>
      </c>
      <c r="H843">
        <v>1</v>
      </c>
      <c r="I843" s="1">
        <v>1</v>
      </c>
    </row>
    <row r="844" spans="1:9" hidden="1" x14ac:dyDescent="0.25">
      <c r="A844">
        <v>2024</v>
      </c>
      <c r="B844" s="28" t="s">
        <v>53</v>
      </c>
      <c r="C844" s="28" t="s">
        <v>54</v>
      </c>
      <c r="D844" s="28" t="s">
        <v>11</v>
      </c>
      <c r="E844" s="28" t="s">
        <v>12</v>
      </c>
      <c r="F844">
        <v>0</v>
      </c>
      <c r="G844">
        <v>1</v>
      </c>
      <c r="H844">
        <v>1</v>
      </c>
      <c r="I844" s="1">
        <v>0</v>
      </c>
    </row>
    <row r="845" spans="1:9" hidden="1" x14ac:dyDescent="0.25">
      <c r="A845">
        <v>2024</v>
      </c>
      <c r="B845" s="28" t="s">
        <v>53</v>
      </c>
      <c r="C845" s="28" t="s">
        <v>54</v>
      </c>
      <c r="D845" s="28" t="s">
        <v>18</v>
      </c>
      <c r="E845" s="28" t="s">
        <v>12</v>
      </c>
      <c r="F845">
        <v>1</v>
      </c>
      <c r="G845">
        <v>0</v>
      </c>
      <c r="H845">
        <v>1</v>
      </c>
      <c r="I845" s="1">
        <v>1</v>
      </c>
    </row>
    <row r="846" spans="1:9" hidden="1" x14ac:dyDescent="0.25">
      <c r="A846">
        <v>2024</v>
      </c>
      <c r="B846" s="28" t="s">
        <v>53</v>
      </c>
      <c r="C846" s="28" t="s">
        <v>109</v>
      </c>
      <c r="D846" s="28" t="s">
        <v>18</v>
      </c>
      <c r="E846" s="28" t="s">
        <v>24</v>
      </c>
      <c r="F846">
        <v>1</v>
      </c>
      <c r="G846">
        <v>0</v>
      </c>
      <c r="H846">
        <v>1</v>
      </c>
      <c r="I846" s="1">
        <v>1</v>
      </c>
    </row>
    <row r="847" spans="1:9" hidden="1" x14ac:dyDescent="0.25">
      <c r="A847">
        <v>2024</v>
      </c>
      <c r="B847" s="28" t="s">
        <v>53</v>
      </c>
      <c r="C847" s="28" t="s">
        <v>186</v>
      </c>
      <c r="D847" s="28" t="s">
        <v>18</v>
      </c>
      <c r="E847" s="28" t="s">
        <v>24</v>
      </c>
      <c r="F847">
        <v>1</v>
      </c>
      <c r="G847">
        <v>0</v>
      </c>
      <c r="H847">
        <v>1</v>
      </c>
      <c r="I847" s="1">
        <v>1</v>
      </c>
    </row>
    <row r="848" spans="1:9" hidden="1" x14ac:dyDescent="0.25">
      <c r="A848">
        <v>2024</v>
      </c>
      <c r="B848" s="28" t="s">
        <v>51</v>
      </c>
      <c r="C848" s="28" t="s">
        <v>233</v>
      </c>
      <c r="D848" s="28" t="s">
        <v>18</v>
      </c>
      <c r="E848" s="28" t="s">
        <v>24</v>
      </c>
      <c r="F848">
        <v>0</v>
      </c>
      <c r="G848">
        <v>1</v>
      </c>
      <c r="H848">
        <v>1</v>
      </c>
      <c r="I848" s="1">
        <v>0</v>
      </c>
    </row>
    <row r="849" spans="1:9" hidden="1" x14ac:dyDescent="0.25">
      <c r="A849">
        <v>2024</v>
      </c>
      <c r="B849" s="28" t="s">
        <v>51</v>
      </c>
      <c r="C849" s="28" t="s">
        <v>233</v>
      </c>
      <c r="D849" s="28" t="s">
        <v>11</v>
      </c>
      <c r="E849" s="28" t="s">
        <v>12</v>
      </c>
      <c r="F849">
        <v>1</v>
      </c>
      <c r="G849">
        <v>0</v>
      </c>
      <c r="H849">
        <v>1</v>
      </c>
      <c r="I849" s="1">
        <v>1</v>
      </c>
    </row>
    <row r="850" spans="1:9" hidden="1" x14ac:dyDescent="0.25">
      <c r="A850">
        <v>2024</v>
      </c>
      <c r="B850" s="28" t="s">
        <v>51</v>
      </c>
      <c r="C850" s="28" t="s">
        <v>230</v>
      </c>
      <c r="D850" s="28" t="s">
        <v>18</v>
      </c>
      <c r="E850" s="28" t="s">
        <v>115</v>
      </c>
      <c r="F850">
        <v>0</v>
      </c>
      <c r="G850">
        <v>1</v>
      </c>
      <c r="H850">
        <v>1</v>
      </c>
      <c r="I850" s="1">
        <v>0</v>
      </c>
    </row>
    <row r="851" spans="1:9" hidden="1" x14ac:dyDescent="0.25">
      <c r="A851">
        <v>2024</v>
      </c>
      <c r="B851" s="28" t="s">
        <v>51</v>
      </c>
      <c r="C851" s="28" t="s">
        <v>231</v>
      </c>
      <c r="D851" s="28" t="s">
        <v>18</v>
      </c>
      <c r="E851" s="28" t="s">
        <v>237</v>
      </c>
      <c r="F851">
        <v>0</v>
      </c>
      <c r="G851">
        <v>1</v>
      </c>
      <c r="H851">
        <v>1</v>
      </c>
      <c r="I851" s="1">
        <v>0</v>
      </c>
    </row>
    <row r="852" spans="1:9" hidden="1" x14ac:dyDescent="0.25">
      <c r="A852">
        <v>2024</v>
      </c>
      <c r="B852" s="28" t="s">
        <v>51</v>
      </c>
      <c r="C852" s="28" t="s">
        <v>231</v>
      </c>
      <c r="D852" s="28" t="s">
        <v>83</v>
      </c>
      <c r="E852" s="28" t="s">
        <v>84</v>
      </c>
      <c r="F852">
        <v>0</v>
      </c>
      <c r="G852">
        <v>1</v>
      </c>
      <c r="H852">
        <v>1</v>
      </c>
      <c r="I852" s="1">
        <v>0</v>
      </c>
    </row>
    <row r="853" spans="1:9" hidden="1" x14ac:dyDescent="0.25">
      <c r="A853">
        <v>2024</v>
      </c>
      <c r="B853" s="28" t="s">
        <v>51</v>
      </c>
      <c r="C853" s="28" t="s">
        <v>231</v>
      </c>
      <c r="D853" s="28" t="s">
        <v>83</v>
      </c>
      <c r="E853" s="28" t="s">
        <v>154</v>
      </c>
      <c r="F853">
        <v>0</v>
      </c>
      <c r="G853">
        <v>1</v>
      </c>
      <c r="H853">
        <v>1</v>
      </c>
      <c r="I853" s="1">
        <v>0</v>
      </c>
    </row>
    <row r="854" spans="1:9" hidden="1" x14ac:dyDescent="0.25">
      <c r="A854">
        <v>2024</v>
      </c>
      <c r="B854" s="28" t="s">
        <v>110</v>
      </c>
      <c r="C854" s="28" t="s">
        <v>236</v>
      </c>
      <c r="D854" s="28" t="s">
        <v>18</v>
      </c>
      <c r="E854" s="28" t="s">
        <v>237</v>
      </c>
      <c r="F854">
        <v>0</v>
      </c>
      <c r="G854">
        <v>1</v>
      </c>
      <c r="H854">
        <v>1</v>
      </c>
      <c r="I854" s="1">
        <v>0</v>
      </c>
    </row>
    <row r="855" spans="1:9" hidden="1" x14ac:dyDescent="0.25">
      <c r="A855">
        <v>2024</v>
      </c>
      <c r="B855" s="28" t="s">
        <v>110</v>
      </c>
      <c r="C855" s="28" t="s">
        <v>236</v>
      </c>
      <c r="D855" s="28" t="s">
        <v>18</v>
      </c>
      <c r="E855" s="28" t="s">
        <v>19</v>
      </c>
      <c r="F855">
        <v>0</v>
      </c>
      <c r="G855">
        <v>1</v>
      </c>
      <c r="H855">
        <v>1</v>
      </c>
      <c r="I855" s="1">
        <v>0</v>
      </c>
    </row>
    <row r="856" spans="1:9" hidden="1" x14ac:dyDescent="0.25">
      <c r="A856">
        <v>2024</v>
      </c>
      <c r="B856" s="28" t="s">
        <v>110</v>
      </c>
      <c r="C856" s="28" t="s">
        <v>236</v>
      </c>
      <c r="D856" s="28" t="s">
        <v>18</v>
      </c>
      <c r="E856" s="28" t="s">
        <v>12</v>
      </c>
      <c r="F856">
        <v>0</v>
      </c>
      <c r="G856">
        <v>1</v>
      </c>
      <c r="H856">
        <v>1</v>
      </c>
      <c r="I856" s="1">
        <v>0</v>
      </c>
    </row>
    <row r="857" spans="1:9" hidden="1" x14ac:dyDescent="0.25">
      <c r="A857">
        <v>2024</v>
      </c>
      <c r="B857" s="28" t="s">
        <v>110</v>
      </c>
      <c r="C857" s="28" t="s">
        <v>236</v>
      </c>
      <c r="D857" s="28" t="s">
        <v>18</v>
      </c>
      <c r="E857" s="28" t="s">
        <v>24</v>
      </c>
      <c r="F857">
        <v>0</v>
      </c>
      <c r="G857">
        <v>1</v>
      </c>
      <c r="H857">
        <v>1</v>
      </c>
      <c r="I857" s="1">
        <v>0</v>
      </c>
    </row>
    <row r="858" spans="1:9" hidden="1" x14ac:dyDescent="0.25">
      <c r="A858">
        <v>2024</v>
      </c>
      <c r="B858" s="28" t="s">
        <v>110</v>
      </c>
      <c r="C858" s="28" t="s">
        <v>111</v>
      </c>
      <c r="D858" s="28" t="s">
        <v>18</v>
      </c>
      <c r="E858" s="28" t="s">
        <v>12</v>
      </c>
      <c r="F858">
        <v>0</v>
      </c>
      <c r="G858">
        <v>1</v>
      </c>
      <c r="H858">
        <v>1</v>
      </c>
      <c r="I858" s="1">
        <v>0</v>
      </c>
    </row>
    <row r="859" spans="1:9" hidden="1" x14ac:dyDescent="0.25">
      <c r="A859">
        <v>2024</v>
      </c>
      <c r="B859" s="28" t="s">
        <v>110</v>
      </c>
      <c r="C859" s="28" t="s">
        <v>181</v>
      </c>
      <c r="D859" s="28" t="s">
        <v>11</v>
      </c>
      <c r="E859" s="28" t="s">
        <v>12</v>
      </c>
      <c r="F859">
        <v>0</v>
      </c>
      <c r="G859">
        <v>1</v>
      </c>
      <c r="H859">
        <v>1</v>
      </c>
      <c r="I859" s="1">
        <v>0</v>
      </c>
    </row>
    <row r="860" spans="1:9" hidden="1" x14ac:dyDescent="0.25">
      <c r="A860">
        <v>2024</v>
      </c>
      <c r="B860" s="28" t="s">
        <v>110</v>
      </c>
      <c r="C860" s="28" t="s">
        <v>182</v>
      </c>
      <c r="D860" s="28" t="s">
        <v>18</v>
      </c>
      <c r="E860" s="28" t="s">
        <v>115</v>
      </c>
      <c r="F860">
        <v>1</v>
      </c>
      <c r="G860">
        <v>0</v>
      </c>
      <c r="H860">
        <v>1</v>
      </c>
      <c r="I860" s="1">
        <v>1</v>
      </c>
    </row>
    <row r="861" spans="1:9" hidden="1" x14ac:dyDescent="0.25">
      <c r="A861">
        <v>2024</v>
      </c>
      <c r="B861" s="28" t="s">
        <v>110</v>
      </c>
      <c r="C861" s="28" t="s">
        <v>423</v>
      </c>
      <c r="D861" s="28" t="s">
        <v>18</v>
      </c>
      <c r="E861" s="28" t="s">
        <v>19</v>
      </c>
      <c r="F861">
        <v>1</v>
      </c>
      <c r="G861">
        <v>0</v>
      </c>
      <c r="H861">
        <v>1</v>
      </c>
      <c r="I861" s="1">
        <v>1</v>
      </c>
    </row>
    <row r="862" spans="1:9" hidden="1" x14ac:dyDescent="0.25">
      <c r="A862">
        <v>2024</v>
      </c>
      <c r="B862" s="28" t="s">
        <v>110</v>
      </c>
      <c r="C862" s="28" t="s">
        <v>181</v>
      </c>
      <c r="D862" s="28" t="s">
        <v>18</v>
      </c>
      <c r="E862" s="28" t="s">
        <v>115</v>
      </c>
      <c r="F862">
        <v>1</v>
      </c>
      <c r="G862">
        <v>0</v>
      </c>
      <c r="H862">
        <v>1</v>
      </c>
      <c r="I862" s="1">
        <v>1</v>
      </c>
    </row>
    <row r="863" spans="1:9" hidden="1" x14ac:dyDescent="0.25">
      <c r="A863">
        <v>2024</v>
      </c>
      <c r="B863" s="28" t="s">
        <v>110</v>
      </c>
      <c r="C863" s="28" t="s">
        <v>236</v>
      </c>
      <c r="D863" s="28" t="s">
        <v>83</v>
      </c>
      <c r="E863" s="28" t="s">
        <v>84</v>
      </c>
      <c r="F863">
        <v>0</v>
      </c>
      <c r="G863">
        <v>1</v>
      </c>
      <c r="H863">
        <v>1</v>
      </c>
      <c r="I863" s="1">
        <v>0</v>
      </c>
    </row>
    <row r="864" spans="1:9" hidden="1" x14ac:dyDescent="0.25">
      <c r="A864">
        <v>2024</v>
      </c>
      <c r="B864" s="28" t="s">
        <v>110</v>
      </c>
      <c r="C864" s="28" t="s">
        <v>236</v>
      </c>
      <c r="D864" s="28" t="s">
        <v>83</v>
      </c>
      <c r="E864" s="28" t="s">
        <v>154</v>
      </c>
      <c r="F864">
        <v>1</v>
      </c>
      <c r="G864">
        <v>0</v>
      </c>
      <c r="H864">
        <v>1</v>
      </c>
      <c r="I864" s="1">
        <v>1</v>
      </c>
    </row>
    <row r="865" spans="1:9" hidden="1" x14ac:dyDescent="0.25">
      <c r="A865">
        <v>2024</v>
      </c>
      <c r="B865" s="28" t="s">
        <v>110</v>
      </c>
      <c r="C865" s="28" t="s">
        <v>528</v>
      </c>
      <c r="D865" s="28" t="s">
        <v>11</v>
      </c>
      <c r="E865" s="28" t="s">
        <v>12</v>
      </c>
      <c r="F865">
        <v>1</v>
      </c>
      <c r="G865">
        <v>0</v>
      </c>
      <c r="H865">
        <v>1</v>
      </c>
      <c r="I865" s="1">
        <v>1</v>
      </c>
    </row>
    <row r="866" spans="1:9" hidden="1" x14ac:dyDescent="0.25">
      <c r="A866">
        <v>2024</v>
      </c>
      <c r="B866" s="28" t="s">
        <v>110</v>
      </c>
      <c r="C866" s="28" t="s">
        <v>234</v>
      </c>
      <c r="D866" s="28" t="s">
        <v>11</v>
      </c>
      <c r="E866" s="28" t="s">
        <v>12</v>
      </c>
      <c r="F866">
        <v>1</v>
      </c>
      <c r="G866">
        <v>0</v>
      </c>
      <c r="H866">
        <v>1</v>
      </c>
      <c r="I866" s="1">
        <v>1</v>
      </c>
    </row>
    <row r="867" spans="1:9" hidden="1" x14ac:dyDescent="0.25">
      <c r="A867">
        <v>2024</v>
      </c>
      <c r="B867" s="28" t="s">
        <v>51</v>
      </c>
      <c r="C867" s="28" t="s">
        <v>489</v>
      </c>
      <c r="D867" s="28" t="s">
        <v>18</v>
      </c>
      <c r="E867" s="28" t="s">
        <v>24</v>
      </c>
      <c r="F867">
        <v>0</v>
      </c>
      <c r="G867">
        <v>1</v>
      </c>
      <c r="H867">
        <v>1</v>
      </c>
      <c r="I867" s="1">
        <v>0</v>
      </c>
    </row>
    <row r="868" spans="1:9" hidden="1" x14ac:dyDescent="0.25">
      <c r="A868">
        <v>2024</v>
      </c>
      <c r="B868" s="28" t="s">
        <v>27</v>
      </c>
      <c r="C868" s="28" t="s">
        <v>48</v>
      </c>
      <c r="D868" s="28" t="s">
        <v>83</v>
      </c>
      <c r="E868" s="28" t="s">
        <v>84</v>
      </c>
      <c r="F868">
        <v>1</v>
      </c>
      <c r="G868">
        <v>0</v>
      </c>
      <c r="H868">
        <v>1</v>
      </c>
      <c r="I868" s="1">
        <v>1</v>
      </c>
    </row>
    <row r="869" spans="1:9" hidden="1" x14ac:dyDescent="0.25">
      <c r="A869">
        <v>2024</v>
      </c>
      <c r="B869" s="28" t="s">
        <v>49</v>
      </c>
      <c r="C869" s="28" t="s">
        <v>176</v>
      </c>
      <c r="D869" s="28" t="s">
        <v>18</v>
      </c>
      <c r="E869" s="28" t="s">
        <v>24</v>
      </c>
      <c r="F869">
        <v>1</v>
      </c>
      <c r="G869">
        <v>0</v>
      </c>
      <c r="H869">
        <v>1</v>
      </c>
      <c r="I869" s="1">
        <v>1</v>
      </c>
    </row>
    <row r="870" spans="1:9" hidden="1" x14ac:dyDescent="0.25">
      <c r="A870">
        <v>2024</v>
      </c>
      <c r="B870" s="28" t="s">
        <v>49</v>
      </c>
      <c r="C870" s="28" t="s">
        <v>50</v>
      </c>
      <c r="D870" s="28" t="s">
        <v>83</v>
      </c>
      <c r="E870" s="28" t="s">
        <v>154</v>
      </c>
      <c r="F870">
        <v>1</v>
      </c>
      <c r="G870">
        <v>0</v>
      </c>
      <c r="H870">
        <v>1</v>
      </c>
      <c r="I870" s="1">
        <v>1</v>
      </c>
    </row>
    <row r="871" spans="1:9" hidden="1" x14ac:dyDescent="0.25">
      <c r="A871">
        <v>2024</v>
      </c>
      <c r="B871" s="28" t="s">
        <v>49</v>
      </c>
      <c r="C871" s="28" t="s">
        <v>178</v>
      </c>
      <c r="D871" s="28" t="s">
        <v>18</v>
      </c>
      <c r="E871" s="28" t="s">
        <v>24</v>
      </c>
      <c r="F871">
        <v>1</v>
      </c>
      <c r="G871">
        <v>0</v>
      </c>
      <c r="H871">
        <v>1</v>
      </c>
      <c r="I871" s="1">
        <v>1</v>
      </c>
    </row>
    <row r="872" spans="1:9" hidden="1" x14ac:dyDescent="0.25">
      <c r="A872">
        <v>2024</v>
      </c>
      <c r="B872" s="28" t="s">
        <v>27</v>
      </c>
      <c r="C872" s="28" t="s">
        <v>48</v>
      </c>
      <c r="D872" s="28" t="s">
        <v>18</v>
      </c>
      <c r="E872" s="28" t="s">
        <v>24</v>
      </c>
      <c r="F872">
        <v>1</v>
      </c>
      <c r="G872">
        <v>0</v>
      </c>
      <c r="H872">
        <v>1</v>
      </c>
      <c r="I872" s="1">
        <v>1</v>
      </c>
    </row>
    <row r="873" spans="1:9" hidden="1" x14ac:dyDescent="0.25">
      <c r="A873">
        <v>2024</v>
      </c>
      <c r="B873" s="28" t="s">
        <v>27</v>
      </c>
      <c r="C873" s="28" t="s">
        <v>175</v>
      </c>
      <c r="D873" s="28" t="s">
        <v>11</v>
      </c>
      <c r="E873" s="28" t="s">
        <v>12</v>
      </c>
      <c r="F873">
        <v>0</v>
      </c>
      <c r="G873">
        <v>1</v>
      </c>
      <c r="H873">
        <v>1</v>
      </c>
      <c r="I873" s="1">
        <v>0</v>
      </c>
    </row>
    <row r="874" spans="1:9" hidden="1" x14ac:dyDescent="0.25">
      <c r="A874">
        <v>2024</v>
      </c>
      <c r="B874" s="28" t="s">
        <v>27</v>
      </c>
      <c r="C874" s="28" t="s">
        <v>48</v>
      </c>
      <c r="D874" s="28" t="s">
        <v>18</v>
      </c>
      <c r="E874" s="28" t="s">
        <v>237</v>
      </c>
      <c r="F874">
        <v>0</v>
      </c>
      <c r="G874">
        <v>1</v>
      </c>
      <c r="H874">
        <v>1</v>
      </c>
      <c r="I874" s="1">
        <v>0</v>
      </c>
    </row>
    <row r="875" spans="1:9" hidden="1" x14ac:dyDescent="0.25">
      <c r="A875">
        <v>2024</v>
      </c>
      <c r="B875" s="28" t="s">
        <v>27</v>
      </c>
      <c r="C875" s="28" t="s">
        <v>113</v>
      </c>
      <c r="D875" s="28" t="s">
        <v>18</v>
      </c>
      <c r="E875" s="28" t="s">
        <v>237</v>
      </c>
      <c r="F875">
        <v>0</v>
      </c>
      <c r="G875">
        <v>1</v>
      </c>
      <c r="H875">
        <v>1</v>
      </c>
      <c r="I875" s="1">
        <v>0</v>
      </c>
    </row>
    <row r="876" spans="1:9" hidden="1" x14ac:dyDescent="0.25">
      <c r="A876">
        <v>2024</v>
      </c>
      <c r="B876" s="28" t="s">
        <v>27</v>
      </c>
      <c r="C876" s="28" t="s">
        <v>113</v>
      </c>
      <c r="D876" s="28" t="s">
        <v>18</v>
      </c>
      <c r="E876" s="28" t="s">
        <v>12</v>
      </c>
      <c r="F876">
        <v>1</v>
      </c>
      <c r="G876">
        <v>0</v>
      </c>
      <c r="H876">
        <v>1</v>
      </c>
      <c r="I876" s="1">
        <v>1</v>
      </c>
    </row>
    <row r="877" spans="1:9" hidden="1" x14ac:dyDescent="0.25">
      <c r="A877">
        <v>2024</v>
      </c>
      <c r="B877" s="28" t="s">
        <v>27</v>
      </c>
      <c r="C877" s="28" t="s">
        <v>113</v>
      </c>
      <c r="D877" s="28" t="s">
        <v>83</v>
      </c>
      <c r="E877" s="28" t="s">
        <v>84</v>
      </c>
      <c r="F877">
        <v>1</v>
      </c>
      <c r="G877">
        <v>0</v>
      </c>
      <c r="H877">
        <v>1</v>
      </c>
      <c r="I877" s="1">
        <v>1</v>
      </c>
    </row>
    <row r="878" spans="1:9" hidden="1" x14ac:dyDescent="0.25">
      <c r="A878">
        <v>2024</v>
      </c>
      <c r="B878" s="28" t="s">
        <v>27</v>
      </c>
      <c r="C878" s="28" t="s">
        <v>539</v>
      </c>
      <c r="D878" s="28" t="s">
        <v>18</v>
      </c>
      <c r="E878" s="28" t="s">
        <v>24</v>
      </c>
      <c r="F878">
        <v>0</v>
      </c>
      <c r="G878">
        <v>1</v>
      </c>
      <c r="H878">
        <v>1</v>
      </c>
      <c r="I878" s="1">
        <v>0</v>
      </c>
    </row>
    <row r="879" spans="1:9" hidden="1" x14ac:dyDescent="0.25">
      <c r="A879">
        <v>2024</v>
      </c>
      <c r="B879" s="28" t="s">
        <v>27</v>
      </c>
      <c r="C879" s="28" t="s">
        <v>28</v>
      </c>
      <c r="D879" s="28" t="s">
        <v>83</v>
      </c>
      <c r="E879" s="28" t="s">
        <v>84</v>
      </c>
      <c r="F879">
        <v>0</v>
      </c>
      <c r="G879">
        <v>1</v>
      </c>
      <c r="H879">
        <v>1</v>
      </c>
      <c r="I879" s="1">
        <v>0</v>
      </c>
    </row>
    <row r="880" spans="1:9" hidden="1" x14ac:dyDescent="0.25">
      <c r="A880">
        <v>2024</v>
      </c>
      <c r="B880" s="28" t="s">
        <v>27</v>
      </c>
      <c r="C880" s="28" t="s">
        <v>28</v>
      </c>
      <c r="D880" s="28" t="s">
        <v>83</v>
      </c>
      <c r="E880" s="28" t="s">
        <v>154</v>
      </c>
      <c r="F880">
        <v>1</v>
      </c>
      <c r="G880">
        <v>0</v>
      </c>
      <c r="H880">
        <v>1</v>
      </c>
      <c r="I880" s="1">
        <v>1</v>
      </c>
    </row>
    <row r="881" spans="1:9" hidden="1" x14ac:dyDescent="0.25">
      <c r="A881">
        <v>2024</v>
      </c>
      <c r="B881" s="28" t="s">
        <v>46</v>
      </c>
      <c r="C881" s="28" t="s">
        <v>173</v>
      </c>
      <c r="D881" s="28" t="s">
        <v>83</v>
      </c>
      <c r="E881" s="28" t="s">
        <v>84</v>
      </c>
      <c r="F881">
        <v>1</v>
      </c>
      <c r="G881">
        <v>0</v>
      </c>
      <c r="H881">
        <v>1</v>
      </c>
      <c r="I881" s="1">
        <v>1</v>
      </c>
    </row>
    <row r="882" spans="1:9" hidden="1" x14ac:dyDescent="0.25">
      <c r="A882">
        <v>2024</v>
      </c>
      <c r="B882" s="28" t="s">
        <v>27</v>
      </c>
      <c r="C882" s="28" t="s">
        <v>540</v>
      </c>
      <c r="D882" s="28" t="s">
        <v>18</v>
      </c>
      <c r="E882" s="28" t="s">
        <v>24</v>
      </c>
      <c r="F882">
        <v>0</v>
      </c>
      <c r="G882">
        <v>1</v>
      </c>
      <c r="H882">
        <v>1</v>
      </c>
      <c r="I882" s="1">
        <v>0</v>
      </c>
    </row>
    <row r="883" spans="1:9" hidden="1" x14ac:dyDescent="0.25">
      <c r="A883">
        <v>2024</v>
      </c>
      <c r="B883" s="28" t="s">
        <v>27</v>
      </c>
      <c r="C883" s="28" t="s">
        <v>498</v>
      </c>
      <c r="D883" s="28" t="s">
        <v>11</v>
      </c>
      <c r="E883" s="28" t="s">
        <v>12</v>
      </c>
      <c r="F883">
        <v>0</v>
      </c>
      <c r="G883">
        <v>1</v>
      </c>
      <c r="H883">
        <v>1</v>
      </c>
      <c r="I883" s="1">
        <v>0</v>
      </c>
    </row>
    <row r="884" spans="1:9" hidden="1" x14ac:dyDescent="0.25">
      <c r="A884">
        <v>2024</v>
      </c>
      <c r="B884" s="28" t="s">
        <v>27</v>
      </c>
      <c r="C884" s="28" t="s">
        <v>28</v>
      </c>
      <c r="D884" s="28" t="s">
        <v>18</v>
      </c>
      <c r="E884" s="28" t="s">
        <v>237</v>
      </c>
      <c r="F884">
        <v>0</v>
      </c>
      <c r="G884">
        <v>1</v>
      </c>
      <c r="H884">
        <v>1</v>
      </c>
      <c r="I884" s="1">
        <v>0</v>
      </c>
    </row>
    <row r="885" spans="1:9" hidden="1" x14ac:dyDescent="0.25">
      <c r="A885">
        <v>2024</v>
      </c>
      <c r="B885" s="28" t="s">
        <v>46</v>
      </c>
      <c r="C885" s="28" t="s">
        <v>194</v>
      </c>
      <c r="D885" s="28" t="s">
        <v>83</v>
      </c>
      <c r="E885" s="28" t="s">
        <v>84</v>
      </c>
      <c r="F885">
        <v>1</v>
      </c>
      <c r="G885">
        <v>0</v>
      </c>
      <c r="H885">
        <v>1</v>
      </c>
      <c r="I885" s="1">
        <v>1</v>
      </c>
    </row>
    <row r="886" spans="1:9" hidden="1" x14ac:dyDescent="0.25">
      <c r="A886">
        <v>2024</v>
      </c>
      <c r="B886" s="28" t="s">
        <v>46</v>
      </c>
      <c r="C886" s="28" t="s">
        <v>195</v>
      </c>
      <c r="D886" s="28" t="s">
        <v>18</v>
      </c>
      <c r="E886" s="28" t="s">
        <v>115</v>
      </c>
      <c r="F886">
        <v>1</v>
      </c>
      <c r="G886">
        <v>0</v>
      </c>
      <c r="H886">
        <v>1</v>
      </c>
      <c r="I886" s="1">
        <v>1</v>
      </c>
    </row>
    <row r="887" spans="1:9" hidden="1" x14ac:dyDescent="0.25">
      <c r="A887">
        <v>2024</v>
      </c>
      <c r="B887" s="28" t="s">
        <v>46</v>
      </c>
      <c r="C887" s="28" t="s">
        <v>171</v>
      </c>
      <c r="D887" s="28" t="s">
        <v>18</v>
      </c>
      <c r="E887" s="28" t="s">
        <v>19</v>
      </c>
      <c r="F887">
        <v>1</v>
      </c>
      <c r="G887">
        <v>0</v>
      </c>
      <c r="H887">
        <v>1</v>
      </c>
      <c r="I887" s="1">
        <v>1</v>
      </c>
    </row>
    <row r="888" spans="1:9" hidden="1" x14ac:dyDescent="0.25">
      <c r="A888">
        <v>2024</v>
      </c>
      <c r="B888" s="28" t="s">
        <v>46</v>
      </c>
      <c r="C888" s="28" t="s">
        <v>173</v>
      </c>
      <c r="D888" s="28" t="s">
        <v>18</v>
      </c>
      <c r="E888" s="28" t="s">
        <v>237</v>
      </c>
      <c r="F888">
        <v>0</v>
      </c>
      <c r="G888">
        <v>1</v>
      </c>
      <c r="H888">
        <v>1</v>
      </c>
      <c r="I888" s="1">
        <v>0</v>
      </c>
    </row>
    <row r="889" spans="1:9" hidden="1" x14ac:dyDescent="0.25">
      <c r="A889">
        <v>2024</v>
      </c>
      <c r="B889" s="28" t="s">
        <v>46</v>
      </c>
      <c r="C889" s="28" t="s">
        <v>172</v>
      </c>
      <c r="D889" s="28" t="s">
        <v>18</v>
      </c>
      <c r="E889" s="28" t="s">
        <v>12</v>
      </c>
      <c r="F889">
        <v>0</v>
      </c>
      <c r="G889">
        <v>1</v>
      </c>
      <c r="H889">
        <v>1</v>
      </c>
      <c r="I889" s="1">
        <v>0</v>
      </c>
    </row>
    <row r="890" spans="1:9" hidden="1" x14ac:dyDescent="0.25">
      <c r="A890">
        <v>2024</v>
      </c>
      <c r="B890" s="28" t="s">
        <v>100</v>
      </c>
      <c r="C890" s="28" t="s">
        <v>193</v>
      </c>
      <c r="D890" s="28" t="s">
        <v>11</v>
      </c>
      <c r="E890" s="28" t="s">
        <v>12</v>
      </c>
      <c r="F890">
        <v>0</v>
      </c>
      <c r="G890">
        <v>1</v>
      </c>
      <c r="H890">
        <v>1</v>
      </c>
      <c r="I890" s="1">
        <v>0</v>
      </c>
    </row>
    <row r="891" spans="1:9" hidden="1" x14ac:dyDescent="0.25">
      <c r="A891">
        <v>2024</v>
      </c>
      <c r="B891" s="28" t="s">
        <v>100</v>
      </c>
      <c r="C891" s="28" t="s">
        <v>438</v>
      </c>
      <c r="D891" s="28" t="s">
        <v>11</v>
      </c>
      <c r="E891" s="28" t="s">
        <v>12</v>
      </c>
      <c r="F891">
        <v>0</v>
      </c>
      <c r="G891">
        <v>1</v>
      </c>
      <c r="H891">
        <v>1</v>
      </c>
      <c r="I891" s="1">
        <v>0</v>
      </c>
    </row>
    <row r="892" spans="1:9" hidden="1" x14ac:dyDescent="0.25">
      <c r="A892">
        <v>2024</v>
      </c>
      <c r="B892" s="28" t="s">
        <v>100</v>
      </c>
      <c r="C892" s="28" t="s">
        <v>193</v>
      </c>
      <c r="D892" s="28" t="s">
        <v>18</v>
      </c>
      <c r="E892" s="28" t="s">
        <v>115</v>
      </c>
      <c r="F892">
        <v>1</v>
      </c>
      <c r="G892">
        <v>0</v>
      </c>
      <c r="H892">
        <v>1</v>
      </c>
      <c r="I892" s="1">
        <v>1</v>
      </c>
    </row>
    <row r="893" spans="1:9" hidden="1" x14ac:dyDescent="0.25">
      <c r="A893">
        <v>2024</v>
      </c>
      <c r="B893" s="28" t="s">
        <v>100</v>
      </c>
      <c r="C893" s="28" t="s">
        <v>193</v>
      </c>
      <c r="D893" s="28" t="s">
        <v>18</v>
      </c>
      <c r="E893" s="28" t="s">
        <v>19</v>
      </c>
      <c r="F893">
        <v>0</v>
      </c>
      <c r="G893">
        <v>1</v>
      </c>
      <c r="H893">
        <v>1</v>
      </c>
      <c r="I893" s="1">
        <v>0</v>
      </c>
    </row>
    <row r="894" spans="1:9" hidden="1" x14ac:dyDescent="0.25">
      <c r="A894">
        <v>2024</v>
      </c>
      <c r="B894" s="28" t="s">
        <v>46</v>
      </c>
      <c r="C894" s="28" t="s">
        <v>194</v>
      </c>
      <c r="D894" s="28" t="s">
        <v>18</v>
      </c>
      <c r="E894" s="28" t="s">
        <v>237</v>
      </c>
      <c r="F894">
        <v>0</v>
      </c>
      <c r="G894">
        <v>1</v>
      </c>
      <c r="H894">
        <v>1</v>
      </c>
      <c r="I894" s="1">
        <v>0</v>
      </c>
    </row>
    <row r="895" spans="1:9" hidden="1" x14ac:dyDescent="0.25">
      <c r="A895">
        <v>2024</v>
      </c>
      <c r="B895" s="28" t="s">
        <v>46</v>
      </c>
      <c r="C895" s="28" t="s">
        <v>194</v>
      </c>
      <c r="D895" s="28" t="s">
        <v>18</v>
      </c>
      <c r="E895" s="28" t="s">
        <v>12</v>
      </c>
      <c r="F895">
        <v>0</v>
      </c>
      <c r="G895">
        <v>1</v>
      </c>
      <c r="H895">
        <v>1</v>
      </c>
      <c r="I895" s="1">
        <v>0</v>
      </c>
    </row>
    <row r="896" spans="1:9" hidden="1" x14ac:dyDescent="0.25">
      <c r="A896">
        <v>2024</v>
      </c>
      <c r="B896" s="28" t="s">
        <v>46</v>
      </c>
      <c r="C896" s="28" t="s">
        <v>196</v>
      </c>
      <c r="D896" s="28" t="s">
        <v>11</v>
      </c>
      <c r="E896" s="28" t="s">
        <v>12</v>
      </c>
      <c r="F896">
        <v>1</v>
      </c>
      <c r="G896">
        <v>0</v>
      </c>
      <c r="H896">
        <v>1</v>
      </c>
      <c r="I896" s="1">
        <v>1</v>
      </c>
    </row>
    <row r="897" spans="1:9" hidden="1" x14ac:dyDescent="0.25">
      <c r="A897">
        <v>2024</v>
      </c>
      <c r="B897" s="28" t="s">
        <v>46</v>
      </c>
      <c r="C897" s="28" t="s">
        <v>47</v>
      </c>
      <c r="D897" s="28" t="s">
        <v>18</v>
      </c>
      <c r="E897" s="28" t="s">
        <v>115</v>
      </c>
      <c r="F897">
        <v>1</v>
      </c>
      <c r="G897">
        <v>0</v>
      </c>
      <c r="H897">
        <v>1</v>
      </c>
      <c r="I897" s="1">
        <v>1</v>
      </c>
    </row>
    <row r="898" spans="1:9" hidden="1" x14ac:dyDescent="0.25">
      <c r="A898">
        <v>2024</v>
      </c>
      <c r="B898" s="28" t="s">
        <v>97</v>
      </c>
      <c r="C898" s="28" t="s">
        <v>99</v>
      </c>
      <c r="D898" s="28" t="s">
        <v>83</v>
      </c>
      <c r="E898" s="28" t="s">
        <v>84</v>
      </c>
      <c r="F898">
        <v>1</v>
      </c>
      <c r="G898">
        <v>0</v>
      </c>
      <c r="H898">
        <v>1</v>
      </c>
      <c r="I898" s="1">
        <v>1</v>
      </c>
    </row>
    <row r="899" spans="1:9" hidden="1" x14ac:dyDescent="0.25">
      <c r="A899">
        <v>2024</v>
      </c>
      <c r="B899" s="28" t="s">
        <v>100</v>
      </c>
      <c r="C899" s="28" t="s">
        <v>116</v>
      </c>
      <c r="D899" s="28" t="s">
        <v>83</v>
      </c>
      <c r="E899" s="28" t="s">
        <v>154</v>
      </c>
      <c r="F899">
        <v>1</v>
      </c>
      <c r="G899">
        <v>0</v>
      </c>
      <c r="H899">
        <v>1</v>
      </c>
      <c r="I899" s="1">
        <v>1</v>
      </c>
    </row>
    <row r="900" spans="1:9" hidden="1" x14ac:dyDescent="0.25">
      <c r="A900">
        <v>2024</v>
      </c>
      <c r="B900" s="28" t="s">
        <v>100</v>
      </c>
      <c r="C900" s="28" t="s">
        <v>466</v>
      </c>
      <c r="D900" s="28" t="s">
        <v>18</v>
      </c>
      <c r="E900" s="28" t="s">
        <v>237</v>
      </c>
      <c r="F900">
        <v>0</v>
      </c>
      <c r="G900">
        <v>1</v>
      </c>
      <c r="H900">
        <v>1</v>
      </c>
      <c r="I900" s="1">
        <v>0</v>
      </c>
    </row>
    <row r="901" spans="1:9" hidden="1" x14ac:dyDescent="0.25">
      <c r="A901">
        <v>2024</v>
      </c>
      <c r="B901" s="28" t="s">
        <v>100</v>
      </c>
      <c r="C901" s="28" t="s">
        <v>466</v>
      </c>
      <c r="D901" s="28" t="s">
        <v>83</v>
      </c>
      <c r="E901" s="28" t="s">
        <v>84</v>
      </c>
      <c r="F901">
        <v>1</v>
      </c>
      <c r="G901">
        <v>0</v>
      </c>
      <c r="H901">
        <v>1</v>
      </c>
      <c r="I901" s="1">
        <v>1</v>
      </c>
    </row>
    <row r="902" spans="1:9" hidden="1" x14ac:dyDescent="0.25">
      <c r="A902">
        <v>2024</v>
      </c>
      <c r="B902" s="28" t="s">
        <v>100</v>
      </c>
      <c r="C902" s="28" t="s">
        <v>542</v>
      </c>
      <c r="D902" s="28" t="s">
        <v>18</v>
      </c>
      <c r="E902" s="28" t="s">
        <v>115</v>
      </c>
      <c r="F902">
        <v>1</v>
      </c>
      <c r="G902">
        <v>0</v>
      </c>
      <c r="H902">
        <v>1</v>
      </c>
      <c r="I902" s="1">
        <v>1</v>
      </c>
    </row>
    <row r="903" spans="1:9" hidden="1" x14ac:dyDescent="0.25">
      <c r="A903">
        <v>2024</v>
      </c>
      <c r="B903" s="28" t="s">
        <v>100</v>
      </c>
      <c r="C903" s="28" t="s">
        <v>466</v>
      </c>
      <c r="D903" s="28" t="s">
        <v>18</v>
      </c>
      <c r="E903" s="28" t="s">
        <v>24</v>
      </c>
      <c r="F903">
        <v>1</v>
      </c>
      <c r="G903">
        <v>0</v>
      </c>
      <c r="H903">
        <v>1</v>
      </c>
      <c r="I903" s="1">
        <v>1</v>
      </c>
    </row>
    <row r="904" spans="1:9" hidden="1" x14ac:dyDescent="0.25">
      <c r="A904">
        <v>2024</v>
      </c>
      <c r="B904" s="28" t="s">
        <v>100</v>
      </c>
      <c r="C904" s="28" t="s">
        <v>192</v>
      </c>
      <c r="D904" s="28" t="s">
        <v>18</v>
      </c>
      <c r="E904" s="28" t="s">
        <v>12</v>
      </c>
      <c r="F904">
        <v>1</v>
      </c>
      <c r="G904">
        <v>0</v>
      </c>
      <c r="H904">
        <v>1</v>
      </c>
      <c r="I904" s="1">
        <v>1</v>
      </c>
    </row>
    <row r="905" spans="1:9" hidden="1" x14ac:dyDescent="0.25">
      <c r="A905">
        <v>2024</v>
      </c>
      <c r="B905" s="28" t="s">
        <v>97</v>
      </c>
      <c r="C905" s="28" t="s">
        <v>452</v>
      </c>
      <c r="D905" s="28" t="s">
        <v>18</v>
      </c>
      <c r="E905" s="28" t="s">
        <v>12</v>
      </c>
      <c r="F905">
        <v>1</v>
      </c>
      <c r="G905">
        <v>0</v>
      </c>
      <c r="H905">
        <v>1</v>
      </c>
      <c r="I905" s="1">
        <v>1</v>
      </c>
    </row>
    <row r="906" spans="1:9" hidden="1" x14ac:dyDescent="0.25">
      <c r="A906">
        <v>2024</v>
      </c>
      <c r="B906" s="28" t="s">
        <v>97</v>
      </c>
      <c r="C906" s="28" t="s">
        <v>543</v>
      </c>
      <c r="D906" s="28" t="s">
        <v>18</v>
      </c>
      <c r="E906" s="28" t="s">
        <v>115</v>
      </c>
      <c r="F906">
        <v>1</v>
      </c>
      <c r="G906">
        <v>0</v>
      </c>
      <c r="H906">
        <v>1</v>
      </c>
      <c r="I906" s="1">
        <v>1</v>
      </c>
    </row>
    <row r="907" spans="1:9" hidden="1" x14ac:dyDescent="0.25">
      <c r="A907">
        <v>2024</v>
      </c>
      <c r="B907" s="28" t="s">
        <v>97</v>
      </c>
      <c r="C907" s="28" t="s">
        <v>517</v>
      </c>
      <c r="D907" s="28" t="s">
        <v>18</v>
      </c>
      <c r="E907" s="28" t="s">
        <v>12</v>
      </c>
      <c r="F907">
        <v>0</v>
      </c>
      <c r="G907">
        <v>1</v>
      </c>
      <c r="H907">
        <v>1</v>
      </c>
      <c r="I907" s="1">
        <v>0</v>
      </c>
    </row>
    <row r="908" spans="1:9" hidden="1" x14ac:dyDescent="0.25">
      <c r="A908">
        <v>2024</v>
      </c>
      <c r="B908" s="28" t="s">
        <v>97</v>
      </c>
      <c r="C908" s="28" t="s">
        <v>517</v>
      </c>
      <c r="D908" s="28" t="s">
        <v>18</v>
      </c>
      <c r="E908" s="28" t="s">
        <v>24</v>
      </c>
      <c r="F908">
        <v>1</v>
      </c>
      <c r="G908">
        <v>0</v>
      </c>
      <c r="H908">
        <v>1</v>
      </c>
      <c r="I908" s="1">
        <v>1</v>
      </c>
    </row>
    <row r="909" spans="1:9" hidden="1" x14ac:dyDescent="0.25">
      <c r="A909">
        <v>2024</v>
      </c>
      <c r="B909" s="28" t="s">
        <v>97</v>
      </c>
      <c r="C909" s="28" t="s">
        <v>541</v>
      </c>
      <c r="D909" s="28" t="s">
        <v>18</v>
      </c>
      <c r="E909" s="28" t="s">
        <v>24</v>
      </c>
      <c r="F909">
        <v>1</v>
      </c>
      <c r="G909">
        <v>0</v>
      </c>
      <c r="H909">
        <v>1</v>
      </c>
      <c r="I909" s="1">
        <v>1</v>
      </c>
    </row>
    <row r="910" spans="1:9" hidden="1" x14ac:dyDescent="0.25">
      <c r="A910">
        <v>2024</v>
      </c>
      <c r="B910" s="28" t="s">
        <v>97</v>
      </c>
      <c r="C910" s="28" t="s">
        <v>541</v>
      </c>
      <c r="D910" s="28" t="s">
        <v>11</v>
      </c>
      <c r="E910" s="28" t="s">
        <v>12</v>
      </c>
      <c r="F910">
        <v>0</v>
      </c>
      <c r="G910">
        <v>1</v>
      </c>
      <c r="H910">
        <v>1</v>
      </c>
      <c r="I910" s="1">
        <v>0</v>
      </c>
    </row>
    <row r="911" spans="1:9" hidden="1" x14ac:dyDescent="0.25">
      <c r="A911">
        <v>2024</v>
      </c>
      <c r="B911" s="28" t="s">
        <v>97</v>
      </c>
      <c r="C911" s="28" t="s">
        <v>99</v>
      </c>
      <c r="D911" s="28" t="s">
        <v>18</v>
      </c>
      <c r="E911" s="28" t="s">
        <v>115</v>
      </c>
      <c r="F911">
        <v>1</v>
      </c>
      <c r="G911">
        <v>0</v>
      </c>
      <c r="H911">
        <v>1</v>
      </c>
      <c r="I911" s="1">
        <v>1</v>
      </c>
    </row>
    <row r="912" spans="1:9" hidden="1" x14ac:dyDescent="0.25">
      <c r="A912">
        <v>2024</v>
      </c>
      <c r="B912" s="28" t="s">
        <v>97</v>
      </c>
      <c r="C912" s="28" t="s">
        <v>99</v>
      </c>
      <c r="D912" s="28" t="s">
        <v>18</v>
      </c>
      <c r="E912" s="28" t="s">
        <v>237</v>
      </c>
      <c r="F912">
        <v>0</v>
      </c>
      <c r="G912">
        <v>1</v>
      </c>
      <c r="H912">
        <v>1</v>
      </c>
      <c r="I912" s="1">
        <v>0</v>
      </c>
    </row>
    <row r="913" spans="1:9" hidden="1" x14ac:dyDescent="0.25">
      <c r="A913">
        <v>2024</v>
      </c>
      <c r="B913" s="28" t="s">
        <v>97</v>
      </c>
      <c r="C913" s="28" t="s">
        <v>457</v>
      </c>
      <c r="D913" s="28" t="s">
        <v>11</v>
      </c>
      <c r="E913" s="28" t="s">
        <v>12</v>
      </c>
      <c r="F913">
        <v>1</v>
      </c>
      <c r="G913">
        <v>0</v>
      </c>
      <c r="H913">
        <v>1</v>
      </c>
      <c r="I913" s="1">
        <v>1</v>
      </c>
    </row>
    <row r="914" spans="1:9" hidden="1" x14ac:dyDescent="0.25">
      <c r="A914">
        <v>2024</v>
      </c>
      <c r="B914" s="28" t="s">
        <v>100</v>
      </c>
      <c r="C914" s="28" t="s">
        <v>197</v>
      </c>
      <c r="D914" s="28" t="s">
        <v>18</v>
      </c>
      <c r="E914" s="28" t="s">
        <v>115</v>
      </c>
      <c r="F914">
        <v>1</v>
      </c>
      <c r="G914">
        <v>0</v>
      </c>
      <c r="H914">
        <v>1</v>
      </c>
      <c r="I914" s="1">
        <v>1</v>
      </c>
    </row>
    <row r="915" spans="1:9" hidden="1" x14ac:dyDescent="0.25">
      <c r="A915">
        <v>2024</v>
      </c>
      <c r="B915" s="28" t="s">
        <v>100</v>
      </c>
      <c r="C915" s="28" t="s">
        <v>197</v>
      </c>
      <c r="D915" s="28" t="s">
        <v>18</v>
      </c>
      <c r="E915" s="28" t="s">
        <v>19</v>
      </c>
      <c r="F915">
        <v>0</v>
      </c>
      <c r="G915">
        <v>1</v>
      </c>
      <c r="H915">
        <v>1</v>
      </c>
      <c r="I915" s="1">
        <v>0</v>
      </c>
    </row>
    <row r="916" spans="1:9" hidden="1" x14ac:dyDescent="0.25">
      <c r="A916">
        <v>2024</v>
      </c>
      <c r="B916" s="28" t="s">
        <v>97</v>
      </c>
      <c r="C916" s="28" t="s">
        <v>198</v>
      </c>
      <c r="D916" s="28" t="s">
        <v>18</v>
      </c>
      <c r="E916" s="28" t="s">
        <v>24</v>
      </c>
      <c r="F916">
        <v>1</v>
      </c>
      <c r="G916">
        <v>0</v>
      </c>
      <c r="H916">
        <v>1</v>
      </c>
      <c r="I916" s="1">
        <v>1</v>
      </c>
    </row>
    <row r="917" spans="1:9" hidden="1" x14ac:dyDescent="0.25">
      <c r="A917">
        <v>2024</v>
      </c>
      <c r="B917" s="28" t="s">
        <v>97</v>
      </c>
      <c r="C917" s="28" t="s">
        <v>469</v>
      </c>
      <c r="D917" s="28" t="s">
        <v>18</v>
      </c>
      <c r="E917" s="28" t="s">
        <v>115</v>
      </c>
      <c r="F917">
        <v>1</v>
      </c>
      <c r="G917">
        <v>0</v>
      </c>
      <c r="H917">
        <v>1</v>
      </c>
      <c r="I917" s="1">
        <v>1</v>
      </c>
    </row>
    <row r="918" spans="1:9" hidden="1" x14ac:dyDescent="0.25">
      <c r="A918">
        <v>2024</v>
      </c>
      <c r="B918" s="28" t="s">
        <v>97</v>
      </c>
      <c r="C918" s="28" t="s">
        <v>469</v>
      </c>
      <c r="D918" s="28" t="s">
        <v>18</v>
      </c>
      <c r="E918" s="28" t="s">
        <v>19</v>
      </c>
      <c r="F918">
        <v>1</v>
      </c>
      <c r="G918">
        <v>0</v>
      </c>
      <c r="H918">
        <v>1</v>
      </c>
      <c r="I918" s="1">
        <v>1</v>
      </c>
    </row>
    <row r="919" spans="1:9" hidden="1" x14ac:dyDescent="0.25">
      <c r="A919">
        <v>2024</v>
      </c>
      <c r="B919" s="28" t="s">
        <v>97</v>
      </c>
      <c r="C919" s="28" t="s">
        <v>469</v>
      </c>
      <c r="D919" s="28" t="s">
        <v>18</v>
      </c>
      <c r="E919" s="28" t="s">
        <v>24</v>
      </c>
      <c r="F919">
        <v>1</v>
      </c>
      <c r="G919">
        <v>0</v>
      </c>
      <c r="H919">
        <v>1</v>
      </c>
      <c r="I919" s="1">
        <v>1</v>
      </c>
    </row>
    <row r="920" spans="1:9" hidden="1" x14ac:dyDescent="0.25">
      <c r="A920">
        <v>2024</v>
      </c>
      <c r="B920" s="28" t="s">
        <v>97</v>
      </c>
      <c r="C920" s="28" t="s">
        <v>383</v>
      </c>
      <c r="D920" s="28" t="s">
        <v>18</v>
      </c>
      <c r="E920" s="28" t="s">
        <v>24</v>
      </c>
      <c r="F920">
        <v>1</v>
      </c>
      <c r="G920">
        <v>0</v>
      </c>
      <c r="H920">
        <v>1</v>
      </c>
      <c r="I920" s="1">
        <v>1</v>
      </c>
    </row>
    <row r="921" spans="1:9" hidden="1" x14ac:dyDescent="0.25">
      <c r="A921">
        <v>2024</v>
      </c>
      <c r="B921" s="28" t="s">
        <v>97</v>
      </c>
      <c r="C921" s="28" t="s">
        <v>202</v>
      </c>
      <c r="D921" s="28" t="s">
        <v>18</v>
      </c>
      <c r="E921" s="28" t="s">
        <v>237</v>
      </c>
      <c r="F921">
        <v>0</v>
      </c>
      <c r="G921">
        <v>1</v>
      </c>
      <c r="H921">
        <v>1</v>
      </c>
      <c r="I921" s="1">
        <v>0</v>
      </c>
    </row>
    <row r="922" spans="1:9" hidden="1" x14ac:dyDescent="0.25">
      <c r="A922">
        <v>2024</v>
      </c>
      <c r="B922" s="28" t="s">
        <v>97</v>
      </c>
      <c r="C922" s="28" t="s">
        <v>202</v>
      </c>
      <c r="D922" s="28" t="s">
        <v>83</v>
      </c>
      <c r="E922" s="28" t="s">
        <v>84</v>
      </c>
      <c r="F922">
        <v>1</v>
      </c>
      <c r="G922">
        <v>0</v>
      </c>
      <c r="H922">
        <v>1</v>
      </c>
      <c r="I922" s="1">
        <v>1</v>
      </c>
    </row>
    <row r="923" spans="1:9" hidden="1" x14ac:dyDescent="0.25">
      <c r="A923">
        <v>2024</v>
      </c>
      <c r="B923" s="28" t="s">
        <v>97</v>
      </c>
      <c r="C923" s="28" t="s">
        <v>201</v>
      </c>
      <c r="D923" s="28" t="s">
        <v>83</v>
      </c>
      <c r="E923" s="28" t="s">
        <v>84</v>
      </c>
      <c r="F923">
        <v>1</v>
      </c>
      <c r="G923">
        <v>0</v>
      </c>
      <c r="H923">
        <v>1</v>
      </c>
      <c r="I923" s="1">
        <v>1</v>
      </c>
    </row>
    <row r="924" spans="1:9" hidden="1" x14ac:dyDescent="0.25">
      <c r="A924">
        <v>2024</v>
      </c>
      <c r="B924" s="28" t="s">
        <v>97</v>
      </c>
      <c r="C924" s="28" t="s">
        <v>201</v>
      </c>
      <c r="D924" s="28" t="s">
        <v>18</v>
      </c>
      <c r="E924" s="28" t="s">
        <v>12</v>
      </c>
      <c r="F924">
        <v>0</v>
      </c>
      <c r="G924">
        <v>1</v>
      </c>
      <c r="H924">
        <v>1</v>
      </c>
      <c r="I924" s="1">
        <v>0</v>
      </c>
    </row>
    <row r="925" spans="1:9" hidden="1" x14ac:dyDescent="0.25">
      <c r="A925">
        <v>2024</v>
      </c>
      <c r="B925" s="28" t="s">
        <v>97</v>
      </c>
      <c r="C925" s="28" t="s">
        <v>201</v>
      </c>
      <c r="D925" s="28" t="s">
        <v>18</v>
      </c>
      <c r="E925" s="28" t="s">
        <v>237</v>
      </c>
      <c r="F925">
        <v>0</v>
      </c>
      <c r="G925">
        <v>1</v>
      </c>
      <c r="H925">
        <v>1</v>
      </c>
      <c r="I925" s="1">
        <v>0</v>
      </c>
    </row>
    <row r="926" spans="1:9" hidden="1" x14ac:dyDescent="0.25">
      <c r="A926">
        <v>2024</v>
      </c>
      <c r="B926" s="28" t="s">
        <v>94</v>
      </c>
      <c r="C926" s="28" t="s">
        <v>468</v>
      </c>
      <c r="D926" s="28" t="s">
        <v>18</v>
      </c>
      <c r="E926" s="28" t="s">
        <v>115</v>
      </c>
      <c r="F926">
        <v>1</v>
      </c>
      <c r="G926">
        <v>0</v>
      </c>
      <c r="H926">
        <v>1</v>
      </c>
      <c r="I926" s="1">
        <v>1</v>
      </c>
    </row>
    <row r="927" spans="1:9" hidden="1" x14ac:dyDescent="0.25">
      <c r="A927">
        <v>2024</v>
      </c>
      <c r="B927" s="28" t="s">
        <v>94</v>
      </c>
      <c r="C927" s="28" t="s">
        <v>468</v>
      </c>
      <c r="D927" s="28" t="s">
        <v>18</v>
      </c>
      <c r="E927" s="28" t="s">
        <v>24</v>
      </c>
      <c r="F927">
        <v>0</v>
      </c>
      <c r="G927">
        <v>1</v>
      </c>
      <c r="H927">
        <v>1</v>
      </c>
      <c r="I927" s="1">
        <v>0</v>
      </c>
    </row>
    <row r="928" spans="1:9" hidden="1" x14ac:dyDescent="0.25">
      <c r="A928">
        <v>2024</v>
      </c>
      <c r="B928" s="28" t="s">
        <v>94</v>
      </c>
      <c r="C928" s="28" t="s">
        <v>450</v>
      </c>
      <c r="D928" s="28" t="s">
        <v>18</v>
      </c>
      <c r="E928" s="28" t="s">
        <v>24</v>
      </c>
      <c r="F928">
        <v>0</v>
      </c>
      <c r="G928">
        <v>1</v>
      </c>
      <c r="H928">
        <v>1</v>
      </c>
      <c r="I928" s="1">
        <v>0</v>
      </c>
    </row>
    <row r="929" spans="1:9" hidden="1" x14ac:dyDescent="0.25">
      <c r="A929">
        <v>2024</v>
      </c>
      <c r="B929" s="28" t="s">
        <v>94</v>
      </c>
      <c r="C929" s="28" t="s">
        <v>200</v>
      </c>
      <c r="D929" s="28" t="s">
        <v>11</v>
      </c>
      <c r="E929" s="28" t="s">
        <v>12</v>
      </c>
      <c r="F929">
        <v>0</v>
      </c>
      <c r="G929">
        <v>1</v>
      </c>
      <c r="H929">
        <v>1</v>
      </c>
      <c r="I929" s="1">
        <v>0</v>
      </c>
    </row>
    <row r="930" spans="1:9" hidden="1" x14ac:dyDescent="0.25">
      <c r="A930">
        <v>2024</v>
      </c>
      <c r="B930" s="28" t="s">
        <v>97</v>
      </c>
      <c r="C930" s="28" t="s">
        <v>516</v>
      </c>
      <c r="D930" s="28" t="s">
        <v>18</v>
      </c>
      <c r="E930" s="28" t="s">
        <v>115</v>
      </c>
      <c r="F930">
        <v>1</v>
      </c>
      <c r="G930">
        <v>0</v>
      </c>
      <c r="H930">
        <v>1</v>
      </c>
      <c r="I930" s="1">
        <v>1</v>
      </c>
    </row>
    <row r="931" spans="1:9" hidden="1" x14ac:dyDescent="0.25">
      <c r="A931">
        <v>2024</v>
      </c>
      <c r="B931" s="28" t="s">
        <v>97</v>
      </c>
      <c r="C931" s="28" t="s">
        <v>516</v>
      </c>
      <c r="D931" s="28" t="s">
        <v>18</v>
      </c>
      <c r="E931" s="28" t="s">
        <v>12</v>
      </c>
      <c r="F931">
        <v>0</v>
      </c>
      <c r="G931">
        <v>1</v>
      </c>
      <c r="H931">
        <v>1</v>
      </c>
      <c r="I931" s="1">
        <v>0</v>
      </c>
    </row>
    <row r="932" spans="1:9" hidden="1" x14ac:dyDescent="0.25">
      <c r="A932">
        <v>2024</v>
      </c>
      <c r="B932" s="28" t="s">
        <v>94</v>
      </c>
      <c r="C932" s="28" t="s">
        <v>199</v>
      </c>
      <c r="D932" s="28" t="s">
        <v>18</v>
      </c>
      <c r="E932" s="28" t="s">
        <v>24</v>
      </c>
      <c r="F932">
        <v>0</v>
      </c>
      <c r="G932">
        <v>1</v>
      </c>
      <c r="H932">
        <v>1</v>
      </c>
      <c r="I932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A63B-6F63-416C-90E4-834591C95385}">
  <sheetPr codeName="Sheet3"/>
  <dimension ref="A1:N598"/>
  <sheetViews>
    <sheetView topLeftCell="B1" zoomScale="115" zoomScaleNormal="115" workbookViewId="0">
      <selection activeCell="D3" sqref="D3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1.28515625" hidden="1" customWidth="1"/>
    <col min="4" max="4" width="24.28515625" bestFit="1" customWidth="1"/>
    <col min="5" max="5" width="7.42578125" bestFit="1" customWidth="1"/>
    <col min="6" max="6" width="9" bestFit="1" customWidth="1"/>
    <col min="7" max="7" width="7.42578125" bestFit="1" customWidth="1"/>
    <col min="8" max="8" width="7.7109375" style="1" bestFit="1" customWidth="1"/>
    <col min="9" max="9" width="6.140625" style="1" customWidth="1"/>
    <col min="10" max="10" width="15" style="2" bestFit="1" customWidth="1"/>
    <col min="11" max="11" width="20.140625" style="3" bestFit="1" customWidth="1"/>
    <col min="12" max="12" width="13" bestFit="1" customWidth="1"/>
    <col min="13" max="13" width="20" bestFit="1" customWidth="1"/>
    <col min="14" max="14" width="12.140625" bestFit="1" customWidth="1"/>
  </cols>
  <sheetData>
    <row r="1" spans="1:14" x14ac:dyDescent="0.25">
      <c r="A1" t="s">
        <v>0</v>
      </c>
      <c r="B1" t="s">
        <v>1</v>
      </c>
      <c r="C1" t="s">
        <v>239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1" t="s">
        <v>8</v>
      </c>
      <c r="J1" s="2" t="s">
        <v>323</v>
      </c>
      <c r="K1" s="3" t="s">
        <v>324</v>
      </c>
      <c r="L1" t="s">
        <v>238</v>
      </c>
      <c r="M1" s="3" t="s">
        <v>325</v>
      </c>
      <c r="N1" t="s">
        <v>355</v>
      </c>
    </row>
    <row r="2" spans="1:14" x14ac:dyDescent="0.25">
      <c r="A2">
        <v>2024</v>
      </c>
      <c r="B2" s="28" t="s">
        <v>29</v>
      </c>
      <c r="C2" s="2" t="s">
        <v>240</v>
      </c>
      <c r="D2" s="28" t="s">
        <v>30</v>
      </c>
      <c r="E2" s="28" t="s">
        <v>18</v>
      </c>
      <c r="F2">
        <v>16</v>
      </c>
      <c r="G2">
        <v>16</v>
      </c>
      <c r="H2">
        <v>32</v>
      </c>
      <c r="I2" s="1">
        <v>0.5</v>
      </c>
      <c r="J2" s="2">
        <f>VLOOKUP(Query2[[#This Row],[TeamType]],[1]!Query9[[TeamType]:[Pct]], 4, FALSE)</f>
        <v>60</v>
      </c>
      <c r="K2" s="3">
        <f>Query2[[#This Row],[Total]]/Query2[[#This Row],[Team FGtype]]</f>
        <v>0.53333333333333333</v>
      </c>
      <c r="L2">
        <f>VLOOKUP(Query2[[#This Row],[team]],[1]!Query1[[team]:[Total]], 4, FALSE)</f>
        <v>94</v>
      </c>
      <c r="M2" s="3">
        <f>Query2[[#This Row],[Total]]/Query2[[#This Row],[Team Total]]</f>
        <v>0.34042553191489361</v>
      </c>
      <c r="N2" s="4">
        <f>Query2[[#This Row],[Player/Team Total ]]*Query2[[#This Row],[Pct]]</f>
        <v>0.1702127659574468</v>
      </c>
    </row>
    <row r="3" spans="1:14" x14ac:dyDescent="0.25">
      <c r="A3">
        <v>2024</v>
      </c>
      <c r="B3" s="28" t="s">
        <v>22</v>
      </c>
      <c r="C3" s="2" t="s">
        <v>241</v>
      </c>
      <c r="D3" s="28" t="s">
        <v>23</v>
      </c>
      <c r="E3" s="28" t="s">
        <v>18</v>
      </c>
      <c r="F3">
        <v>8</v>
      </c>
      <c r="G3">
        <v>13</v>
      </c>
      <c r="H3">
        <v>21</v>
      </c>
      <c r="I3" s="1">
        <v>0.38</v>
      </c>
      <c r="J3" s="2">
        <f>VLOOKUP(Query2[[#This Row],[TeamType]],[1]!Query9[[TeamType]:[Pct]], 4, FALSE)</f>
        <v>61</v>
      </c>
      <c r="K3" s="3">
        <f>Query2[[#This Row],[Total]]/Query2[[#This Row],[Team FGtype]]</f>
        <v>0.34426229508196721</v>
      </c>
      <c r="L3">
        <f>VLOOKUP(Query2[[#This Row],[team]],[1]!Query1[[team]:[Total]], 4, FALSE)</f>
        <v>93</v>
      </c>
      <c r="M3" s="3">
        <f>Query2[[#This Row],[Total]]/Query2[[#This Row],[Team Total]]</f>
        <v>0.22580645161290322</v>
      </c>
      <c r="N3" s="4">
        <f>Query2[[#This Row],[Player/Team Total ]]*Query2[[#This Row],[Pct]]</f>
        <v>8.580645161290322E-2</v>
      </c>
    </row>
    <row r="4" spans="1:14" x14ac:dyDescent="0.25">
      <c r="A4">
        <v>2024</v>
      </c>
      <c r="B4" s="28" t="s">
        <v>59</v>
      </c>
      <c r="C4" s="2" t="s">
        <v>251</v>
      </c>
      <c r="D4" s="28" t="s">
        <v>86</v>
      </c>
      <c r="E4" s="28" t="s">
        <v>18</v>
      </c>
      <c r="F4">
        <v>11</v>
      </c>
      <c r="G4">
        <v>9</v>
      </c>
      <c r="H4">
        <v>20</v>
      </c>
      <c r="I4" s="1">
        <v>0.55000000000000004</v>
      </c>
      <c r="J4" s="2">
        <f>VLOOKUP(Query2[[#This Row],[TeamType]],[1]!Query9[[TeamType]:[Pct]], 4, FALSE)</f>
        <v>59</v>
      </c>
      <c r="K4" s="3">
        <f>Query2[[#This Row],[Total]]/Query2[[#This Row],[Team FGtype]]</f>
        <v>0.33898305084745761</v>
      </c>
      <c r="L4">
        <f>VLOOKUP(Query2[[#This Row],[team]],[1]!Query1[[team]:[Total]], 4, FALSE)</f>
        <v>76</v>
      </c>
      <c r="M4" s="3">
        <f>Query2[[#This Row],[Total]]/Query2[[#This Row],[Team Total]]</f>
        <v>0.26315789473684209</v>
      </c>
      <c r="N4" s="4">
        <f>Query2[[#This Row],[Player/Team Total ]]*Query2[[#This Row],[Pct]]</f>
        <v>0.14473684210526316</v>
      </c>
    </row>
    <row r="5" spans="1:14" x14ac:dyDescent="0.25">
      <c r="A5">
        <v>2024</v>
      </c>
      <c r="B5" s="28" t="s">
        <v>13</v>
      </c>
      <c r="C5" s="2" t="s">
        <v>252</v>
      </c>
      <c r="D5" s="28" t="s">
        <v>90</v>
      </c>
      <c r="E5" s="28" t="s">
        <v>18</v>
      </c>
      <c r="F5">
        <v>7</v>
      </c>
      <c r="G5">
        <v>12</v>
      </c>
      <c r="H5">
        <v>19</v>
      </c>
      <c r="I5" s="1">
        <v>0.37</v>
      </c>
      <c r="J5" s="2">
        <f>VLOOKUP(Query2[[#This Row],[TeamType]],[1]!Query9[[TeamType]:[Pct]], 4, FALSE)</f>
        <v>49</v>
      </c>
      <c r="K5" s="3">
        <f>Query2[[#This Row],[Total]]/Query2[[#This Row],[Team FGtype]]</f>
        <v>0.38775510204081631</v>
      </c>
      <c r="L5">
        <f>VLOOKUP(Query2[[#This Row],[team]],[1]!Query1[[team]:[Total]], 4, FALSE)</f>
        <v>98</v>
      </c>
      <c r="M5" s="3">
        <f>Query2[[#This Row],[Total]]/Query2[[#This Row],[Team Total]]</f>
        <v>0.19387755102040816</v>
      </c>
      <c r="N5" s="4">
        <f>Query2[[#This Row],[Player/Team Total ]]*Query2[[#This Row],[Pct]]</f>
        <v>7.173469387755102E-2</v>
      </c>
    </row>
    <row r="6" spans="1:14" x14ac:dyDescent="0.25">
      <c r="A6">
        <v>2024</v>
      </c>
      <c r="B6" s="28" t="s">
        <v>70</v>
      </c>
      <c r="C6" s="2" t="s">
        <v>254</v>
      </c>
      <c r="D6" s="28" t="s">
        <v>80</v>
      </c>
      <c r="E6" s="28" t="s">
        <v>18</v>
      </c>
      <c r="F6">
        <v>9</v>
      </c>
      <c r="G6">
        <v>8</v>
      </c>
      <c r="H6">
        <v>17</v>
      </c>
      <c r="I6" s="1">
        <v>0.53</v>
      </c>
      <c r="J6" s="2">
        <f>VLOOKUP(Query2[[#This Row],[TeamType]],[1]!Query9[[TeamType]:[Pct]], 4, FALSE)</f>
        <v>48</v>
      </c>
      <c r="K6" s="3">
        <f>Query2[[#This Row],[Total]]/Query2[[#This Row],[Team FGtype]]</f>
        <v>0.35416666666666669</v>
      </c>
      <c r="L6">
        <f>VLOOKUP(Query2[[#This Row],[team]],[1]!Query1[[team]:[Total]], 4, FALSE)</f>
        <v>88</v>
      </c>
      <c r="M6" s="3">
        <f>Query2[[#This Row],[Total]]/Query2[[#This Row],[Team Total]]</f>
        <v>0.19318181818181818</v>
      </c>
      <c r="N6" s="4">
        <f>Query2[[#This Row],[Player/Team Total ]]*Query2[[#This Row],[Pct]]</f>
        <v>0.10238636363636364</v>
      </c>
    </row>
    <row r="7" spans="1:14" x14ac:dyDescent="0.25">
      <c r="A7">
        <v>2024</v>
      </c>
      <c r="B7" s="28" t="s">
        <v>33</v>
      </c>
      <c r="C7" s="2" t="s">
        <v>259</v>
      </c>
      <c r="D7" s="28" t="s">
        <v>34</v>
      </c>
      <c r="E7" s="28" t="s">
        <v>18</v>
      </c>
      <c r="F7">
        <v>5</v>
      </c>
      <c r="G7">
        <v>12</v>
      </c>
      <c r="H7">
        <v>17</v>
      </c>
      <c r="I7" s="1">
        <v>0.28999999999999998</v>
      </c>
      <c r="J7" s="2">
        <f>VLOOKUP(Query2[[#This Row],[TeamType]],[1]!Query9[[TeamType]:[Pct]], 4, FALSE)</f>
        <v>58</v>
      </c>
      <c r="K7" s="3">
        <f>Query2[[#This Row],[Total]]/Query2[[#This Row],[Team FGtype]]</f>
        <v>0.29310344827586204</v>
      </c>
      <c r="L7">
        <f>VLOOKUP(Query2[[#This Row],[team]],[1]!Query1[[team]:[Total]], 4, FALSE)</f>
        <v>99</v>
      </c>
      <c r="M7" s="3">
        <f>Query2[[#This Row],[Total]]/Query2[[#This Row],[Team Total]]</f>
        <v>0.17171717171717171</v>
      </c>
      <c r="N7" s="4">
        <f>Query2[[#This Row],[Player/Team Total ]]*Query2[[#This Row],[Pct]]</f>
        <v>4.9797979797979793E-2</v>
      </c>
    </row>
    <row r="8" spans="1:14" x14ac:dyDescent="0.25">
      <c r="A8">
        <v>2024</v>
      </c>
      <c r="B8" s="28" t="s">
        <v>25</v>
      </c>
      <c r="C8" s="2" t="s">
        <v>249</v>
      </c>
      <c r="D8" s="28" t="s">
        <v>58</v>
      </c>
      <c r="E8" s="28" t="s">
        <v>18</v>
      </c>
      <c r="F8">
        <v>6</v>
      </c>
      <c r="G8">
        <v>10</v>
      </c>
      <c r="H8">
        <v>16</v>
      </c>
      <c r="I8" s="1">
        <v>0.38</v>
      </c>
      <c r="J8" s="2">
        <f>VLOOKUP(Query2[[#This Row],[TeamType]],[1]!Query9[[TeamType]:[Pct]], 4, FALSE)</f>
        <v>37</v>
      </c>
      <c r="K8" s="3">
        <f>Query2[[#This Row],[Total]]/Query2[[#This Row],[Team FGtype]]</f>
        <v>0.43243243243243246</v>
      </c>
      <c r="L8">
        <f>VLOOKUP(Query2[[#This Row],[team]],[1]!Query1[[team]:[Total]], 4, FALSE)</f>
        <v>87</v>
      </c>
      <c r="M8" s="3">
        <f>Query2[[#This Row],[Total]]/Query2[[#This Row],[Team Total]]</f>
        <v>0.18390804597701149</v>
      </c>
      <c r="N8" s="4">
        <f>Query2[[#This Row],[Player/Team Total ]]*Query2[[#This Row],[Pct]]</f>
        <v>6.9885057471264361E-2</v>
      </c>
    </row>
    <row r="9" spans="1:14" x14ac:dyDescent="0.25">
      <c r="A9">
        <v>2024</v>
      </c>
      <c r="B9" s="28" t="s">
        <v>102</v>
      </c>
      <c r="C9" s="2" t="s">
        <v>278</v>
      </c>
      <c r="D9" s="28" t="s">
        <v>103</v>
      </c>
      <c r="E9" s="28" t="s">
        <v>18</v>
      </c>
      <c r="F9">
        <v>5</v>
      </c>
      <c r="G9">
        <v>10</v>
      </c>
      <c r="H9">
        <v>15</v>
      </c>
      <c r="I9" s="1">
        <v>0.33</v>
      </c>
      <c r="J9" s="2">
        <f>VLOOKUP(Query2[[#This Row],[TeamType]],[1]!Query9[[TeamType]:[Pct]], 4, FALSE)</f>
        <v>43</v>
      </c>
      <c r="K9" s="3">
        <f>Query2[[#This Row],[Total]]/Query2[[#This Row],[Team FGtype]]</f>
        <v>0.34883720930232559</v>
      </c>
      <c r="L9">
        <f>VLOOKUP(Query2[[#This Row],[team]],[1]!Query1[[team]:[Total]], 4, FALSE)</f>
        <v>61</v>
      </c>
      <c r="M9" s="3">
        <f>Query2[[#This Row],[Total]]/Query2[[#This Row],[Team Total]]</f>
        <v>0.24590163934426229</v>
      </c>
      <c r="N9" s="4">
        <f>Query2[[#This Row],[Player/Team Total ]]*Query2[[#This Row],[Pct]]</f>
        <v>8.1147540983606561E-2</v>
      </c>
    </row>
    <row r="10" spans="1:14" x14ac:dyDescent="0.25">
      <c r="A10">
        <v>2024</v>
      </c>
      <c r="B10" s="28" t="s">
        <v>33</v>
      </c>
      <c r="C10" s="2" t="s">
        <v>259</v>
      </c>
      <c r="D10" s="28" t="s">
        <v>141</v>
      </c>
      <c r="E10" s="28" t="s">
        <v>18</v>
      </c>
      <c r="F10">
        <v>5</v>
      </c>
      <c r="G10">
        <v>10</v>
      </c>
      <c r="H10">
        <v>15</v>
      </c>
      <c r="I10" s="1">
        <v>0.33</v>
      </c>
      <c r="J10" s="2">
        <f>VLOOKUP(Query2[[#This Row],[TeamType]],[1]!Query9[[TeamType]:[Pct]], 4, FALSE)</f>
        <v>58</v>
      </c>
      <c r="K10" s="3">
        <f>Query2[[#This Row],[Total]]/Query2[[#This Row],[Team FGtype]]</f>
        <v>0.25862068965517243</v>
      </c>
      <c r="L10">
        <f>VLOOKUP(Query2[[#This Row],[team]],[1]!Query1[[team]:[Total]], 4, FALSE)</f>
        <v>99</v>
      </c>
      <c r="M10" s="3">
        <f>Query2[[#This Row],[Total]]/Query2[[#This Row],[Team Total]]</f>
        <v>0.15151515151515152</v>
      </c>
      <c r="N10" s="4">
        <f>Query2[[#This Row],[Player/Team Total ]]*Query2[[#This Row],[Pct]]</f>
        <v>0.05</v>
      </c>
    </row>
    <row r="11" spans="1:14" x14ac:dyDescent="0.25">
      <c r="A11">
        <v>2024</v>
      </c>
      <c r="B11" s="28" t="s">
        <v>44</v>
      </c>
      <c r="C11" s="2" t="s">
        <v>264</v>
      </c>
      <c r="D11" s="28" t="s">
        <v>119</v>
      </c>
      <c r="E11" s="28" t="s">
        <v>18</v>
      </c>
      <c r="F11">
        <v>6</v>
      </c>
      <c r="G11">
        <v>8</v>
      </c>
      <c r="H11">
        <v>14</v>
      </c>
      <c r="I11" s="1">
        <v>0.43</v>
      </c>
      <c r="J11" s="2">
        <f>VLOOKUP(Query2[[#This Row],[TeamType]],[1]!Query9[[TeamType]:[Pct]], 4, FALSE)</f>
        <v>53</v>
      </c>
      <c r="K11" s="3">
        <f>Query2[[#This Row],[Total]]/Query2[[#This Row],[Team FGtype]]</f>
        <v>0.26415094339622641</v>
      </c>
      <c r="L11">
        <f>VLOOKUP(Query2[[#This Row],[team]],[1]!Query1[[team]:[Total]], 4, FALSE)</f>
        <v>82</v>
      </c>
      <c r="M11" s="3">
        <f>Query2[[#This Row],[Total]]/Query2[[#This Row],[Team Total]]</f>
        <v>0.17073170731707318</v>
      </c>
      <c r="N11" s="4">
        <f>Query2[[#This Row],[Player/Team Total ]]*Query2[[#This Row],[Pct]]</f>
        <v>7.3414634146341473E-2</v>
      </c>
    </row>
    <row r="12" spans="1:14" x14ac:dyDescent="0.25">
      <c r="A12">
        <v>2024</v>
      </c>
      <c r="B12" s="28" t="s">
        <v>97</v>
      </c>
      <c r="C12" s="2" t="s">
        <v>267</v>
      </c>
      <c r="D12" s="28" t="s">
        <v>99</v>
      </c>
      <c r="E12" s="28" t="s">
        <v>18</v>
      </c>
      <c r="F12">
        <v>7</v>
      </c>
      <c r="G12">
        <v>7</v>
      </c>
      <c r="H12">
        <v>14</v>
      </c>
      <c r="I12" s="1">
        <v>0.5</v>
      </c>
      <c r="J12" s="2">
        <f>VLOOKUP(Query2[[#This Row],[TeamType]],[1]!Query9[[TeamType]:[Pct]], 4, FALSE)</f>
        <v>49</v>
      </c>
      <c r="K12" s="3">
        <f>Query2[[#This Row],[Total]]/Query2[[#This Row],[Team FGtype]]</f>
        <v>0.2857142857142857</v>
      </c>
      <c r="L12">
        <f>VLOOKUP(Query2[[#This Row],[team]],[1]!Query1[[team]:[Total]], 4, FALSE)</f>
        <v>70</v>
      </c>
      <c r="M12" s="3">
        <f>Query2[[#This Row],[Total]]/Query2[[#This Row],[Team Total]]</f>
        <v>0.2</v>
      </c>
      <c r="N12" s="4">
        <f>Query2[[#This Row],[Player/Team Total ]]*Query2[[#This Row],[Pct]]</f>
        <v>0.1</v>
      </c>
    </row>
    <row r="13" spans="1:14" x14ac:dyDescent="0.25">
      <c r="A13">
        <v>2024</v>
      </c>
      <c r="B13" s="28" t="s">
        <v>22</v>
      </c>
      <c r="C13" s="2" t="s">
        <v>241</v>
      </c>
      <c r="D13" s="28" t="s">
        <v>216</v>
      </c>
      <c r="E13" s="28" t="s">
        <v>18</v>
      </c>
      <c r="F13">
        <v>8</v>
      </c>
      <c r="G13">
        <v>6</v>
      </c>
      <c r="H13">
        <v>14</v>
      </c>
      <c r="I13" s="1">
        <v>0.56999999999999995</v>
      </c>
      <c r="J13" s="2">
        <f>VLOOKUP(Query2[[#This Row],[TeamType]],[1]!Query9[[TeamType]:[Pct]], 4, FALSE)</f>
        <v>61</v>
      </c>
      <c r="K13" s="3">
        <f>Query2[[#This Row],[Total]]/Query2[[#This Row],[Team FGtype]]</f>
        <v>0.22950819672131148</v>
      </c>
      <c r="L13">
        <f>VLOOKUP(Query2[[#This Row],[team]],[1]!Query1[[team]:[Total]], 4, FALSE)</f>
        <v>93</v>
      </c>
      <c r="M13" s="3">
        <f>Query2[[#This Row],[Total]]/Query2[[#This Row],[Team Total]]</f>
        <v>0.15053763440860216</v>
      </c>
      <c r="N13" s="4">
        <f>Query2[[#This Row],[Player/Team Total ]]*Query2[[#This Row],[Pct]]</f>
        <v>8.580645161290322E-2</v>
      </c>
    </row>
    <row r="14" spans="1:14" x14ac:dyDescent="0.25">
      <c r="A14">
        <v>2024</v>
      </c>
      <c r="B14" s="28" t="s">
        <v>22</v>
      </c>
      <c r="C14" s="2" t="s">
        <v>241</v>
      </c>
      <c r="D14" s="28" t="s">
        <v>62</v>
      </c>
      <c r="E14" s="28" t="s">
        <v>18</v>
      </c>
      <c r="F14">
        <v>8</v>
      </c>
      <c r="G14">
        <v>5</v>
      </c>
      <c r="H14">
        <v>13</v>
      </c>
      <c r="I14" s="1">
        <v>0.62</v>
      </c>
      <c r="J14" s="2">
        <f>VLOOKUP(Query2[[#This Row],[TeamType]],[1]!Query9[[TeamType]:[Pct]], 4, FALSE)</f>
        <v>61</v>
      </c>
      <c r="K14" s="3">
        <f>Query2[[#This Row],[Total]]/Query2[[#This Row],[Team FGtype]]</f>
        <v>0.21311475409836064</v>
      </c>
      <c r="L14">
        <f>VLOOKUP(Query2[[#This Row],[team]],[1]!Query1[[team]:[Total]], 4, FALSE)</f>
        <v>93</v>
      </c>
      <c r="M14" s="3">
        <f>Query2[[#This Row],[Total]]/Query2[[#This Row],[Team Total]]</f>
        <v>0.13978494623655913</v>
      </c>
      <c r="N14" s="4">
        <f>Query2[[#This Row],[Player/Team Total ]]*Query2[[#This Row],[Pct]]</f>
        <v>8.6666666666666656E-2</v>
      </c>
    </row>
    <row r="15" spans="1:14" x14ac:dyDescent="0.25">
      <c r="A15">
        <v>2024</v>
      </c>
      <c r="B15" s="28" t="s">
        <v>102</v>
      </c>
      <c r="C15" s="2" t="s">
        <v>278</v>
      </c>
      <c r="D15" s="28" t="s">
        <v>189</v>
      </c>
      <c r="E15" s="28" t="s">
        <v>18</v>
      </c>
      <c r="F15">
        <v>5</v>
      </c>
      <c r="G15">
        <v>8</v>
      </c>
      <c r="H15">
        <v>13</v>
      </c>
      <c r="I15" s="1">
        <v>0.38</v>
      </c>
      <c r="J15" s="2">
        <f>VLOOKUP(Query2[[#This Row],[TeamType]],[1]!Query9[[TeamType]:[Pct]], 4, FALSE)</f>
        <v>43</v>
      </c>
      <c r="K15" s="3">
        <f>Query2[[#This Row],[Total]]/Query2[[#This Row],[Team FGtype]]</f>
        <v>0.30232558139534882</v>
      </c>
      <c r="L15">
        <f>VLOOKUP(Query2[[#This Row],[team]],[1]!Query1[[team]:[Total]], 4, FALSE)</f>
        <v>61</v>
      </c>
      <c r="M15" s="3">
        <f>Query2[[#This Row],[Total]]/Query2[[#This Row],[Team Total]]</f>
        <v>0.21311475409836064</v>
      </c>
      <c r="N15" s="4">
        <f>Query2[[#This Row],[Player/Team Total ]]*Query2[[#This Row],[Pct]]</f>
        <v>8.0983606557377047E-2</v>
      </c>
    </row>
    <row r="16" spans="1:14" x14ac:dyDescent="0.25">
      <c r="A16">
        <v>2024</v>
      </c>
      <c r="B16" s="28" t="s">
        <v>55</v>
      </c>
      <c r="C16" s="2" t="s">
        <v>256</v>
      </c>
      <c r="D16" s="28" t="s">
        <v>105</v>
      </c>
      <c r="E16" s="28" t="s">
        <v>18</v>
      </c>
      <c r="F16">
        <v>6</v>
      </c>
      <c r="G16">
        <v>7</v>
      </c>
      <c r="H16">
        <v>13</v>
      </c>
      <c r="I16" s="1">
        <v>0.46</v>
      </c>
      <c r="J16" s="2">
        <f>VLOOKUP(Query2[[#This Row],[TeamType]],[1]!Query9[[TeamType]:[Pct]], 4, FALSE)</f>
        <v>46</v>
      </c>
      <c r="K16" s="3">
        <f>Query2[[#This Row],[Total]]/Query2[[#This Row],[Team FGtype]]</f>
        <v>0.28260869565217389</v>
      </c>
      <c r="L16">
        <f>VLOOKUP(Query2[[#This Row],[team]],[1]!Query1[[team]:[Total]], 4, FALSE)</f>
        <v>76</v>
      </c>
      <c r="M16" s="3">
        <f>Query2[[#This Row],[Total]]/Query2[[#This Row],[Team Total]]</f>
        <v>0.17105263157894737</v>
      </c>
      <c r="N16" s="4">
        <f>Query2[[#This Row],[Player/Team Total ]]*Query2[[#This Row],[Pct]]</f>
        <v>7.8684210526315801E-2</v>
      </c>
    </row>
    <row r="17" spans="1:14" x14ac:dyDescent="0.25">
      <c r="A17">
        <v>2024</v>
      </c>
      <c r="B17" s="28" t="s">
        <v>31</v>
      </c>
      <c r="C17" s="2" t="s">
        <v>276</v>
      </c>
      <c r="D17" s="28" t="s">
        <v>39</v>
      </c>
      <c r="E17" s="28" t="s">
        <v>18</v>
      </c>
      <c r="F17">
        <v>7</v>
      </c>
      <c r="G17">
        <v>6</v>
      </c>
      <c r="H17">
        <v>13</v>
      </c>
      <c r="I17" s="1">
        <v>0.54</v>
      </c>
      <c r="J17" s="2">
        <f>VLOOKUP(Query2[[#This Row],[TeamType]],[1]!Query9[[TeamType]:[Pct]], 4, FALSE)</f>
        <v>38</v>
      </c>
      <c r="K17" s="3">
        <f>Query2[[#This Row],[Total]]/Query2[[#This Row],[Team FGtype]]</f>
        <v>0.34210526315789475</v>
      </c>
      <c r="L17">
        <f>VLOOKUP(Query2[[#This Row],[team]],[1]!Query1[[team]:[Total]], 4, FALSE)</f>
        <v>69</v>
      </c>
      <c r="M17" s="3">
        <f>Query2[[#This Row],[Total]]/Query2[[#This Row],[Team Total]]</f>
        <v>0.18840579710144928</v>
      </c>
      <c r="N17" s="4">
        <f>Query2[[#This Row],[Player/Team Total ]]*Query2[[#This Row],[Pct]]</f>
        <v>0.10173913043478262</v>
      </c>
    </row>
    <row r="18" spans="1:14" x14ac:dyDescent="0.25">
      <c r="A18">
        <v>2024</v>
      </c>
      <c r="B18" s="28" t="s">
        <v>134</v>
      </c>
      <c r="C18" s="2" t="s">
        <v>275</v>
      </c>
      <c r="D18" s="28" t="s">
        <v>136</v>
      </c>
      <c r="E18" s="28" t="s">
        <v>18</v>
      </c>
      <c r="F18">
        <v>5</v>
      </c>
      <c r="G18">
        <v>7</v>
      </c>
      <c r="H18">
        <v>12</v>
      </c>
      <c r="I18" s="1">
        <v>0.42</v>
      </c>
      <c r="J18" s="2">
        <f>VLOOKUP(Query2[[#This Row],[TeamType]],[1]!Query9[[TeamType]:[Pct]], 4, FALSE)</f>
        <v>40</v>
      </c>
      <c r="K18" s="3">
        <f>Query2[[#This Row],[Total]]/Query2[[#This Row],[Team FGtype]]</f>
        <v>0.3</v>
      </c>
      <c r="L18">
        <f>VLOOKUP(Query2[[#This Row],[team]],[1]!Query1[[team]:[Total]], 4, FALSE)</f>
        <v>75</v>
      </c>
      <c r="M18" s="3">
        <f>Query2[[#This Row],[Total]]/Query2[[#This Row],[Team Total]]</f>
        <v>0.16</v>
      </c>
      <c r="N18" s="4">
        <f>Query2[[#This Row],[Player/Team Total ]]*Query2[[#This Row],[Pct]]</f>
        <v>6.7199999999999996E-2</v>
      </c>
    </row>
    <row r="19" spans="1:14" x14ac:dyDescent="0.25">
      <c r="A19">
        <v>2024</v>
      </c>
      <c r="B19" s="28" t="s">
        <v>35</v>
      </c>
      <c r="C19" s="2" t="s">
        <v>261</v>
      </c>
      <c r="D19" s="28" t="s">
        <v>36</v>
      </c>
      <c r="E19" s="28" t="s">
        <v>11</v>
      </c>
      <c r="F19">
        <v>4</v>
      </c>
      <c r="G19">
        <v>8</v>
      </c>
      <c r="H19">
        <v>12</v>
      </c>
      <c r="I19" s="1">
        <v>0.33</v>
      </c>
      <c r="J19" s="2">
        <f>VLOOKUP(Query2[[#This Row],[TeamType]],[1]!Query9[[TeamType]:[Pct]], 4, FALSE)</f>
        <v>34</v>
      </c>
      <c r="K19" s="3">
        <f>Query2[[#This Row],[Total]]/Query2[[#This Row],[Team FGtype]]</f>
        <v>0.35294117647058826</v>
      </c>
      <c r="L19">
        <f>VLOOKUP(Query2[[#This Row],[team]],[1]!Query1[[team]:[Total]], 4, FALSE)</f>
        <v>79</v>
      </c>
      <c r="M19" s="3">
        <f>Query2[[#This Row],[Total]]/Query2[[#This Row],[Team Total]]</f>
        <v>0.15189873417721519</v>
      </c>
      <c r="N19" s="4">
        <f>Query2[[#This Row],[Player/Team Total ]]*Query2[[#This Row],[Pct]]</f>
        <v>5.0126582278481019E-2</v>
      </c>
    </row>
    <row r="20" spans="1:14" x14ac:dyDescent="0.25">
      <c r="A20">
        <v>2024</v>
      </c>
      <c r="B20" s="28" t="s">
        <v>46</v>
      </c>
      <c r="C20" s="2" t="s">
        <v>302</v>
      </c>
      <c r="D20" s="28" t="s">
        <v>47</v>
      </c>
      <c r="E20" s="28" t="s">
        <v>18</v>
      </c>
      <c r="F20">
        <v>7</v>
      </c>
      <c r="G20">
        <v>5</v>
      </c>
      <c r="H20">
        <v>12</v>
      </c>
      <c r="I20" s="1">
        <v>0.57999999999999996</v>
      </c>
      <c r="J20" s="2">
        <f>VLOOKUP(Query2[[#This Row],[TeamType]],[1]!Query9[[TeamType]:[Pct]], 4, FALSE)</f>
        <v>43</v>
      </c>
      <c r="K20" s="3">
        <f>Query2[[#This Row],[Total]]/Query2[[#This Row],[Team FGtype]]</f>
        <v>0.27906976744186046</v>
      </c>
      <c r="L20">
        <f>VLOOKUP(Query2[[#This Row],[team]],[1]!Query1[[team]:[Total]], 4, FALSE)</f>
        <v>71</v>
      </c>
      <c r="M20" s="3">
        <f>Query2[[#This Row],[Total]]/Query2[[#This Row],[Team Total]]</f>
        <v>0.16901408450704225</v>
      </c>
      <c r="N20" s="4">
        <f>Query2[[#This Row],[Player/Team Total ]]*Query2[[#This Row],[Pct]]</f>
        <v>9.8028169014084496E-2</v>
      </c>
    </row>
    <row r="21" spans="1:14" x14ac:dyDescent="0.25">
      <c r="A21">
        <v>2024</v>
      </c>
      <c r="B21" s="28" t="s">
        <v>27</v>
      </c>
      <c r="C21" s="2" t="s">
        <v>265</v>
      </c>
      <c r="D21" s="28" t="s">
        <v>114</v>
      </c>
      <c r="E21" s="28" t="s">
        <v>18</v>
      </c>
      <c r="F21">
        <v>5</v>
      </c>
      <c r="G21">
        <v>7</v>
      </c>
      <c r="H21">
        <v>12</v>
      </c>
      <c r="I21" s="1">
        <v>0.42</v>
      </c>
      <c r="J21" s="2">
        <f>VLOOKUP(Query2[[#This Row],[TeamType]],[1]!Query9[[TeamType]:[Pct]], 4, FALSE)</f>
        <v>42</v>
      </c>
      <c r="K21" s="3">
        <f>Query2[[#This Row],[Total]]/Query2[[#This Row],[Team FGtype]]</f>
        <v>0.2857142857142857</v>
      </c>
      <c r="L21">
        <f>VLOOKUP(Query2[[#This Row],[team]],[1]!Query1[[team]:[Total]], 4, FALSE)</f>
        <v>74</v>
      </c>
      <c r="M21" s="3">
        <f>Query2[[#This Row],[Total]]/Query2[[#This Row],[Team Total]]</f>
        <v>0.16216216216216217</v>
      </c>
      <c r="N21" s="4">
        <f>Query2[[#This Row],[Player/Team Total ]]*Query2[[#This Row],[Pct]]</f>
        <v>6.8108108108108106E-2</v>
      </c>
    </row>
    <row r="22" spans="1:14" x14ac:dyDescent="0.25">
      <c r="A22">
        <v>2024</v>
      </c>
      <c r="B22" s="28" t="s">
        <v>66</v>
      </c>
      <c r="C22" s="2" t="s">
        <v>248</v>
      </c>
      <c r="D22" s="28" t="s">
        <v>68</v>
      </c>
      <c r="E22" s="28" t="s">
        <v>18</v>
      </c>
      <c r="F22">
        <v>7</v>
      </c>
      <c r="G22">
        <v>5</v>
      </c>
      <c r="H22">
        <v>12</v>
      </c>
      <c r="I22" s="1">
        <v>0.57999999999999996</v>
      </c>
      <c r="J22" s="2">
        <f>VLOOKUP(Query2[[#This Row],[TeamType]],[1]!Query9[[TeamType]:[Pct]], 4, FALSE)</f>
        <v>54</v>
      </c>
      <c r="K22" s="3">
        <f>Query2[[#This Row],[Total]]/Query2[[#This Row],[Team FGtype]]</f>
        <v>0.22222222222222221</v>
      </c>
      <c r="L22">
        <f>VLOOKUP(Query2[[#This Row],[team]],[1]!Query1[[team]:[Total]], 4, FALSE)</f>
        <v>87</v>
      </c>
      <c r="M22" s="3">
        <f>Query2[[#This Row],[Total]]/Query2[[#This Row],[Team Total]]</f>
        <v>0.13793103448275862</v>
      </c>
      <c r="N22" s="4">
        <f>Query2[[#This Row],[Player/Team Total ]]*Query2[[#This Row],[Pct]]</f>
        <v>7.9999999999999988E-2</v>
      </c>
    </row>
    <row r="23" spans="1:14" x14ac:dyDescent="0.25">
      <c r="A23">
        <v>2024</v>
      </c>
      <c r="B23" s="28" t="s">
        <v>59</v>
      </c>
      <c r="C23" s="2" t="s">
        <v>251</v>
      </c>
      <c r="D23" s="28" t="s">
        <v>61</v>
      </c>
      <c r="E23" s="28" t="s">
        <v>18</v>
      </c>
      <c r="F23">
        <v>6</v>
      </c>
      <c r="G23">
        <v>5</v>
      </c>
      <c r="H23">
        <v>11</v>
      </c>
      <c r="I23" s="1">
        <v>0.55000000000000004</v>
      </c>
      <c r="J23" s="2">
        <f>VLOOKUP(Query2[[#This Row],[TeamType]],[1]!Query9[[TeamType]:[Pct]], 4, FALSE)</f>
        <v>59</v>
      </c>
      <c r="K23" s="3">
        <f>Query2[[#This Row],[Total]]/Query2[[#This Row],[Team FGtype]]</f>
        <v>0.1864406779661017</v>
      </c>
      <c r="L23">
        <f>VLOOKUP(Query2[[#This Row],[team]],[1]!Query1[[team]:[Total]], 4, FALSE)</f>
        <v>76</v>
      </c>
      <c r="M23" s="3">
        <f>Query2[[#This Row],[Total]]/Query2[[#This Row],[Team Total]]</f>
        <v>0.14473684210526316</v>
      </c>
      <c r="N23" s="4">
        <f>Query2[[#This Row],[Player/Team Total ]]*Query2[[#This Row],[Pct]]</f>
        <v>7.9605263157894748E-2</v>
      </c>
    </row>
    <row r="24" spans="1:14" x14ac:dyDescent="0.25">
      <c r="A24">
        <v>2024</v>
      </c>
      <c r="B24" s="28" t="s">
        <v>13</v>
      </c>
      <c r="C24" s="2" t="s">
        <v>252</v>
      </c>
      <c r="D24" s="28" t="s">
        <v>20</v>
      </c>
      <c r="E24" s="28" t="s">
        <v>18</v>
      </c>
      <c r="F24">
        <v>7</v>
      </c>
      <c r="G24">
        <v>4</v>
      </c>
      <c r="H24">
        <v>11</v>
      </c>
      <c r="I24" s="1">
        <v>0.64</v>
      </c>
      <c r="J24" s="2">
        <f>VLOOKUP(Query2[[#This Row],[TeamType]],[1]!Query9[[TeamType]:[Pct]], 4, FALSE)</f>
        <v>49</v>
      </c>
      <c r="K24" s="3">
        <f>Query2[[#This Row],[Total]]/Query2[[#This Row],[Team FGtype]]</f>
        <v>0.22448979591836735</v>
      </c>
      <c r="L24">
        <f>VLOOKUP(Query2[[#This Row],[team]],[1]!Query1[[team]:[Total]], 4, FALSE)</f>
        <v>98</v>
      </c>
      <c r="M24" s="3">
        <f>Query2[[#This Row],[Total]]/Query2[[#This Row],[Team Total]]</f>
        <v>0.11224489795918367</v>
      </c>
      <c r="N24" s="4">
        <f>Query2[[#This Row],[Player/Team Total ]]*Query2[[#This Row],[Pct]]</f>
        <v>7.1836734693877552E-2</v>
      </c>
    </row>
    <row r="25" spans="1:14" x14ac:dyDescent="0.25">
      <c r="A25">
        <v>2024</v>
      </c>
      <c r="B25" s="28" t="s">
        <v>13</v>
      </c>
      <c r="C25" s="2" t="s">
        <v>246</v>
      </c>
      <c r="D25" s="28" t="s">
        <v>20</v>
      </c>
      <c r="E25" s="28" t="s">
        <v>11</v>
      </c>
      <c r="F25">
        <v>1</v>
      </c>
      <c r="G25">
        <v>10</v>
      </c>
      <c r="H25">
        <v>11</v>
      </c>
      <c r="I25" s="1">
        <v>0.09</v>
      </c>
      <c r="J25" s="2">
        <f>VLOOKUP(Query2[[#This Row],[TeamType]],[1]!Query9[[TeamType]:[Pct]], 4, FALSE)</f>
        <v>38</v>
      </c>
      <c r="K25" s="3">
        <f>Query2[[#This Row],[Total]]/Query2[[#This Row],[Team FGtype]]</f>
        <v>0.28947368421052633</v>
      </c>
      <c r="L25">
        <f>VLOOKUP(Query2[[#This Row],[team]],[1]!Query1[[team]:[Total]], 4, FALSE)</f>
        <v>98</v>
      </c>
      <c r="M25" s="3">
        <f>Query2[[#This Row],[Total]]/Query2[[#This Row],[Team Total]]</f>
        <v>0.11224489795918367</v>
      </c>
      <c r="N25" s="4">
        <f>Query2[[#This Row],[Player/Team Total ]]*Query2[[#This Row],[Pct]]</f>
        <v>1.010204081632653E-2</v>
      </c>
    </row>
    <row r="26" spans="1:14" x14ac:dyDescent="0.25">
      <c r="A26">
        <v>2024</v>
      </c>
      <c r="B26" s="28" t="s">
        <v>88</v>
      </c>
      <c r="C26" s="2" t="s">
        <v>280</v>
      </c>
      <c r="D26" s="28" t="s">
        <v>91</v>
      </c>
      <c r="E26" s="28" t="s">
        <v>18</v>
      </c>
      <c r="F26">
        <v>7</v>
      </c>
      <c r="G26">
        <v>4</v>
      </c>
      <c r="H26">
        <v>11</v>
      </c>
      <c r="I26" s="1">
        <v>0.64</v>
      </c>
      <c r="J26" s="2">
        <f>VLOOKUP(Query2[[#This Row],[TeamType]],[1]!Query9[[TeamType]:[Pct]], 4, FALSE)</f>
        <v>47</v>
      </c>
      <c r="K26" s="3">
        <f>Query2[[#This Row],[Total]]/Query2[[#This Row],[Team FGtype]]</f>
        <v>0.23404255319148937</v>
      </c>
      <c r="L26">
        <f>VLOOKUP(Query2[[#This Row],[team]],[1]!Query1[[team]:[Total]], 4, FALSE)</f>
        <v>76</v>
      </c>
      <c r="M26" s="3">
        <f>Query2[[#This Row],[Total]]/Query2[[#This Row],[Team Total]]</f>
        <v>0.14473684210526316</v>
      </c>
      <c r="N26" s="4">
        <f>Query2[[#This Row],[Player/Team Total ]]*Query2[[#This Row],[Pct]]</f>
        <v>9.2631578947368426E-2</v>
      </c>
    </row>
    <row r="27" spans="1:14" x14ac:dyDescent="0.25">
      <c r="A27">
        <v>2024</v>
      </c>
      <c r="B27" s="28" t="s">
        <v>53</v>
      </c>
      <c r="C27" s="2" t="s">
        <v>243</v>
      </c>
      <c r="D27" s="28" t="s">
        <v>54</v>
      </c>
      <c r="E27" s="28" t="s">
        <v>18</v>
      </c>
      <c r="F27">
        <v>6</v>
      </c>
      <c r="G27">
        <v>5</v>
      </c>
      <c r="H27">
        <v>11</v>
      </c>
      <c r="I27" s="1">
        <v>0.55000000000000004</v>
      </c>
      <c r="J27" s="2">
        <f>VLOOKUP(Query2[[#This Row],[TeamType]],[1]!Query9[[TeamType]:[Pct]], 4, FALSE)</f>
        <v>44</v>
      </c>
      <c r="K27" s="3">
        <f>Query2[[#This Row],[Total]]/Query2[[#This Row],[Team FGtype]]</f>
        <v>0.25</v>
      </c>
      <c r="L27">
        <f>VLOOKUP(Query2[[#This Row],[team]],[1]!Query1[[team]:[Total]], 4, FALSE)</f>
        <v>70</v>
      </c>
      <c r="M27" s="3">
        <f>Query2[[#This Row],[Total]]/Query2[[#This Row],[Team Total]]</f>
        <v>0.15714285714285714</v>
      </c>
      <c r="N27" s="4">
        <f>Query2[[#This Row],[Player/Team Total ]]*Query2[[#This Row],[Pct]]</f>
        <v>8.6428571428571438E-2</v>
      </c>
    </row>
    <row r="28" spans="1:14" x14ac:dyDescent="0.25">
      <c r="A28">
        <v>2024</v>
      </c>
      <c r="B28" s="28" t="s">
        <v>51</v>
      </c>
      <c r="C28" s="2" t="s">
        <v>255</v>
      </c>
      <c r="D28" s="28" t="s">
        <v>441</v>
      </c>
      <c r="E28" s="28" t="s">
        <v>18</v>
      </c>
      <c r="F28">
        <v>4</v>
      </c>
      <c r="G28">
        <v>7</v>
      </c>
      <c r="H28">
        <v>11</v>
      </c>
      <c r="I28" s="1">
        <v>0.36</v>
      </c>
      <c r="J28" s="2">
        <f>VLOOKUP(Query2[[#This Row],[TeamType]],[1]!Query9[[TeamType]:[Pct]], 4, FALSE)</f>
        <v>48</v>
      </c>
      <c r="K28" s="3">
        <f>Query2[[#This Row],[Total]]/Query2[[#This Row],[Team FGtype]]</f>
        <v>0.22916666666666666</v>
      </c>
      <c r="L28">
        <f>VLOOKUP(Query2[[#This Row],[team]],[1]!Query1[[team]:[Total]], 4, FALSE)</f>
        <v>79</v>
      </c>
      <c r="M28" s="3">
        <f>Query2[[#This Row],[Total]]/Query2[[#This Row],[Team Total]]</f>
        <v>0.13924050632911392</v>
      </c>
      <c r="N28" s="4">
        <f>Query2[[#This Row],[Player/Team Total ]]*Query2[[#This Row],[Pct]]</f>
        <v>5.0126582278481005E-2</v>
      </c>
    </row>
    <row r="29" spans="1:14" x14ac:dyDescent="0.25">
      <c r="A29">
        <v>2024</v>
      </c>
      <c r="B29" s="28" t="s">
        <v>100</v>
      </c>
      <c r="C29" s="2" t="s">
        <v>270</v>
      </c>
      <c r="D29" s="28" t="s">
        <v>193</v>
      </c>
      <c r="E29" s="28" t="s">
        <v>18</v>
      </c>
      <c r="F29">
        <v>4</v>
      </c>
      <c r="G29">
        <v>7</v>
      </c>
      <c r="H29">
        <v>11</v>
      </c>
      <c r="I29" s="1">
        <v>0.36</v>
      </c>
      <c r="J29" s="2">
        <f>VLOOKUP(Query2[[#This Row],[TeamType]],[1]!Query9[[TeamType]:[Pct]], 4, FALSE)</f>
        <v>39</v>
      </c>
      <c r="K29" s="3">
        <f>Query2[[#This Row],[Total]]/Query2[[#This Row],[Team FGtype]]</f>
        <v>0.28205128205128205</v>
      </c>
      <c r="L29">
        <f>VLOOKUP(Query2[[#This Row],[team]],[1]!Query1[[team]:[Total]], 4, FALSE)</f>
        <v>61</v>
      </c>
      <c r="M29" s="3">
        <f>Query2[[#This Row],[Total]]/Query2[[#This Row],[Team Total]]</f>
        <v>0.18032786885245902</v>
      </c>
      <c r="N29" s="4">
        <f>Query2[[#This Row],[Player/Team Total ]]*Query2[[#This Row],[Pct]]</f>
        <v>6.4918032786885252E-2</v>
      </c>
    </row>
    <row r="30" spans="1:14" x14ac:dyDescent="0.25">
      <c r="A30">
        <v>2024</v>
      </c>
      <c r="B30" s="28" t="s">
        <v>120</v>
      </c>
      <c r="C30" s="2" t="s">
        <v>263</v>
      </c>
      <c r="D30" s="28" t="s">
        <v>122</v>
      </c>
      <c r="E30" s="28" t="s">
        <v>18</v>
      </c>
      <c r="F30">
        <v>7</v>
      </c>
      <c r="G30">
        <v>4</v>
      </c>
      <c r="H30">
        <v>11</v>
      </c>
      <c r="I30" s="1">
        <v>0.64</v>
      </c>
      <c r="J30" s="2">
        <f>VLOOKUP(Query2[[#This Row],[TeamType]],[1]!Query9[[TeamType]:[Pct]], 4, FALSE)</f>
        <v>45</v>
      </c>
      <c r="K30" s="3">
        <f>Query2[[#This Row],[Total]]/Query2[[#This Row],[Team FGtype]]</f>
        <v>0.24444444444444444</v>
      </c>
      <c r="L30">
        <f>VLOOKUP(Query2[[#This Row],[team]],[1]!Query1[[team]:[Total]], 4, FALSE)</f>
        <v>73</v>
      </c>
      <c r="M30" s="3">
        <f>Query2[[#This Row],[Total]]/Query2[[#This Row],[Team Total]]</f>
        <v>0.15068493150684931</v>
      </c>
      <c r="N30" s="4">
        <f>Query2[[#This Row],[Player/Team Total ]]*Query2[[#This Row],[Pct]]</f>
        <v>9.6438356164383565E-2</v>
      </c>
    </row>
    <row r="31" spans="1:14" x14ac:dyDescent="0.25">
      <c r="A31">
        <v>2024</v>
      </c>
      <c r="B31" s="28" t="s">
        <v>49</v>
      </c>
      <c r="C31" s="2" t="s">
        <v>266</v>
      </c>
      <c r="D31" s="28" t="s">
        <v>112</v>
      </c>
      <c r="E31" s="28" t="s">
        <v>18</v>
      </c>
      <c r="F31">
        <v>3</v>
      </c>
      <c r="G31">
        <v>8</v>
      </c>
      <c r="H31">
        <v>11</v>
      </c>
      <c r="I31" s="1">
        <v>0.27</v>
      </c>
      <c r="J31" s="2">
        <f>VLOOKUP(Query2[[#This Row],[TeamType]],[1]!Query9[[TeamType]:[Pct]], 4, FALSE)</f>
        <v>47</v>
      </c>
      <c r="K31" s="3">
        <f>Query2[[#This Row],[Total]]/Query2[[#This Row],[Team FGtype]]</f>
        <v>0.23404255319148937</v>
      </c>
      <c r="L31">
        <f>VLOOKUP(Query2[[#This Row],[team]],[1]!Query1[[team]:[Total]], 4, FALSE)</f>
        <v>79</v>
      </c>
      <c r="M31" s="3">
        <f>Query2[[#This Row],[Total]]/Query2[[#This Row],[Team Total]]</f>
        <v>0.13924050632911392</v>
      </c>
      <c r="N31" s="4">
        <f>Query2[[#This Row],[Player/Team Total ]]*Query2[[#This Row],[Pct]]</f>
        <v>3.7594936708860757E-2</v>
      </c>
    </row>
    <row r="32" spans="1:14" x14ac:dyDescent="0.25">
      <c r="A32">
        <v>2024</v>
      </c>
      <c r="B32" s="28" t="s">
        <v>44</v>
      </c>
      <c r="C32" s="2" t="s">
        <v>264</v>
      </c>
      <c r="D32" s="28" t="s">
        <v>117</v>
      </c>
      <c r="E32" s="28" t="s">
        <v>18</v>
      </c>
      <c r="F32">
        <v>6</v>
      </c>
      <c r="G32">
        <v>5</v>
      </c>
      <c r="H32">
        <v>11</v>
      </c>
      <c r="I32" s="1">
        <v>0.55000000000000004</v>
      </c>
      <c r="J32" s="2">
        <f>VLOOKUP(Query2[[#This Row],[TeamType]],[1]!Query9[[TeamType]:[Pct]], 4, FALSE)</f>
        <v>53</v>
      </c>
      <c r="K32" s="3">
        <f>Query2[[#This Row],[Total]]/Query2[[#This Row],[Team FGtype]]</f>
        <v>0.20754716981132076</v>
      </c>
      <c r="L32">
        <f>VLOOKUP(Query2[[#This Row],[team]],[1]!Query1[[team]:[Total]], 4, FALSE)</f>
        <v>82</v>
      </c>
      <c r="M32" s="3">
        <f>Query2[[#This Row],[Total]]/Query2[[#This Row],[Team Total]]</f>
        <v>0.13414634146341464</v>
      </c>
      <c r="N32" s="4">
        <f>Query2[[#This Row],[Player/Team Total ]]*Query2[[#This Row],[Pct]]</f>
        <v>7.3780487804878059E-2</v>
      </c>
    </row>
    <row r="33" spans="1:14" x14ac:dyDescent="0.25">
      <c r="A33">
        <v>2024</v>
      </c>
      <c r="B33" s="28" t="s">
        <v>134</v>
      </c>
      <c r="C33" s="2" t="s">
        <v>316</v>
      </c>
      <c r="D33" s="28" t="s">
        <v>135</v>
      </c>
      <c r="E33" s="28" t="s">
        <v>11</v>
      </c>
      <c r="F33">
        <v>2</v>
      </c>
      <c r="G33">
        <v>9</v>
      </c>
      <c r="H33">
        <v>11</v>
      </c>
      <c r="I33" s="1">
        <v>0.18</v>
      </c>
      <c r="J33" s="2">
        <f>VLOOKUP(Query2[[#This Row],[TeamType]],[1]!Query9[[TeamType]:[Pct]], 4, FALSE)</f>
        <v>31</v>
      </c>
      <c r="K33" s="3">
        <f>Query2[[#This Row],[Total]]/Query2[[#This Row],[Team FGtype]]</f>
        <v>0.35483870967741937</v>
      </c>
      <c r="L33">
        <f>VLOOKUP(Query2[[#This Row],[team]],[1]!Query1[[team]:[Total]], 4, FALSE)</f>
        <v>75</v>
      </c>
      <c r="M33" s="3">
        <f>Query2[[#This Row],[Total]]/Query2[[#This Row],[Team Total]]</f>
        <v>0.14666666666666667</v>
      </c>
      <c r="N33" s="4">
        <f>Query2[[#This Row],[Player/Team Total ]]*Query2[[#This Row],[Pct]]</f>
        <v>2.64E-2</v>
      </c>
    </row>
    <row r="34" spans="1:14" x14ac:dyDescent="0.25">
      <c r="A34">
        <v>2024</v>
      </c>
      <c r="B34" s="28" t="s">
        <v>33</v>
      </c>
      <c r="C34" s="2" t="s">
        <v>259</v>
      </c>
      <c r="D34" s="28" t="s">
        <v>37</v>
      </c>
      <c r="E34" s="28" t="s">
        <v>18</v>
      </c>
      <c r="F34">
        <v>4</v>
      </c>
      <c r="G34">
        <v>7</v>
      </c>
      <c r="H34">
        <v>11</v>
      </c>
      <c r="I34" s="1">
        <v>0.36</v>
      </c>
      <c r="J34" s="2">
        <f>VLOOKUP(Query2[[#This Row],[TeamType]],[1]!Query9[[TeamType]:[Pct]], 4, FALSE)</f>
        <v>58</v>
      </c>
      <c r="K34" s="3">
        <f>Query2[[#This Row],[Total]]/Query2[[#This Row],[Team FGtype]]</f>
        <v>0.18965517241379309</v>
      </c>
      <c r="L34">
        <f>VLOOKUP(Query2[[#This Row],[team]],[1]!Query1[[team]:[Total]], 4, FALSE)</f>
        <v>99</v>
      </c>
      <c r="M34" s="3">
        <f>Query2[[#This Row],[Total]]/Query2[[#This Row],[Team Total]]</f>
        <v>0.1111111111111111</v>
      </c>
      <c r="N34" s="4">
        <f>Query2[[#This Row],[Player/Team Total ]]*Query2[[#This Row],[Pct]]</f>
        <v>3.9999999999999994E-2</v>
      </c>
    </row>
    <row r="35" spans="1:14" x14ac:dyDescent="0.25">
      <c r="A35">
        <v>2024</v>
      </c>
      <c r="B35" s="28" t="s">
        <v>33</v>
      </c>
      <c r="C35" s="2" t="s">
        <v>259</v>
      </c>
      <c r="D35" s="28" t="s">
        <v>38</v>
      </c>
      <c r="E35" s="28" t="s">
        <v>18</v>
      </c>
      <c r="F35">
        <v>6</v>
      </c>
      <c r="G35">
        <v>5</v>
      </c>
      <c r="H35">
        <v>11</v>
      </c>
      <c r="I35" s="1">
        <v>0.55000000000000004</v>
      </c>
      <c r="J35" s="2">
        <f>VLOOKUP(Query2[[#This Row],[TeamType]],[1]!Query9[[TeamType]:[Pct]], 4, FALSE)</f>
        <v>58</v>
      </c>
      <c r="K35" s="3">
        <f>Query2[[#This Row],[Total]]/Query2[[#This Row],[Team FGtype]]</f>
        <v>0.18965517241379309</v>
      </c>
      <c r="L35">
        <f>VLOOKUP(Query2[[#This Row],[team]],[1]!Query1[[team]:[Total]], 4, FALSE)</f>
        <v>99</v>
      </c>
      <c r="M35" s="3">
        <f>Query2[[#This Row],[Total]]/Query2[[#This Row],[Team Total]]</f>
        <v>0.1111111111111111</v>
      </c>
      <c r="N35" s="4">
        <f>Query2[[#This Row],[Player/Team Total ]]*Query2[[#This Row],[Pct]]</f>
        <v>6.1111111111111116E-2</v>
      </c>
    </row>
    <row r="36" spans="1:14" x14ac:dyDescent="0.25">
      <c r="A36">
        <v>2024</v>
      </c>
      <c r="B36" s="28" t="s">
        <v>33</v>
      </c>
      <c r="C36" s="2" t="s">
        <v>260</v>
      </c>
      <c r="D36" s="28" t="s">
        <v>34</v>
      </c>
      <c r="E36" s="28" t="s">
        <v>11</v>
      </c>
      <c r="F36">
        <v>4</v>
      </c>
      <c r="G36">
        <v>6</v>
      </c>
      <c r="H36">
        <v>10</v>
      </c>
      <c r="I36" s="1">
        <v>0.4</v>
      </c>
      <c r="J36" s="2">
        <f>VLOOKUP(Query2[[#This Row],[TeamType]],[1]!Query9[[TeamType]:[Pct]], 4, FALSE)</f>
        <v>31</v>
      </c>
      <c r="K36" s="3">
        <f>Query2[[#This Row],[Total]]/Query2[[#This Row],[Team FGtype]]</f>
        <v>0.32258064516129031</v>
      </c>
      <c r="L36">
        <f>VLOOKUP(Query2[[#This Row],[team]],[1]!Query1[[team]:[Total]], 4, FALSE)</f>
        <v>99</v>
      </c>
      <c r="M36" s="3">
        <f>Query2[[#This Row],[Total]]/Query2[[#This Row],[Team Total]]</f>
        <v>0.10101010101010101</v>
      </c>
      <c r="N36" s="4">
        <f>Query2[[#This Row],[Player/Team Total ]]*Query2[[#This Row],[Pct]]</f>
        <v>4.0404040404040407E-2</v>
      </c>
    </row>
    <row r="37" spans="1:14" x14ac:dyDescent="0.25">
      <c r="A37">
        <v>2024</v>
      </c>
      <c r="B37" s="28" t="s">
        <v>9</v>
      </c>
      <c r="C37" s="2" t="s">
        <v>277</v>
      </c>
      <c r="D37" s="28" t="s">
        <v>437</v>
      </c>
      <c r="E37" s="28" t="s">
        <v>18</v>
      </c>
      <c r="F37">
        <v>6</v>
      </c>
      <c r="G37">
        <v>4</v>
      </c>
      <c r="H37">
        <v>10</v>
      </c>
      <c r="I37" s="1">
        <v>0.6</v>
      </c>
      <c r="J37" s="2">
        <f>VLOOKUP(Query2[[#This Row],[TeamType]],[1]!Query9[[TeamType]:[Pct]], 4, FALSE)</f>
        <v>39</v>
      </c>
      <c r="K37" s="3">
        <f>Query2[[#This Row],[Total]]/Query2[[#This Row],[Team FGtype]]</f>
        <v>0.25641025641025639</v>
      </c>
      <c r="L37">
        <f>VLOOKUP(Query2[[#This Row],[team]],[1]!Query1[[team]:[Total]], 4, FALSE)</f>
        <v>66</v>
      </c>
      <c r="M37" s="3">
        <f>Query2[[#This Row],[Total]]/Query2[[#This Row],[Team Total]]</f>
        <v>0.15151515151515152</v>
      </c>
      <c r="N37" s="4">
        <f>Query2[[#This Row],[Player/Team Total ]]*Query2[[#This Row],[Pct]]</f>
        <v>9.0909090909090912E-2</v>
      </c>
    </row>
    <row r="38" spans="1:14" x14ac:dyDescent="0.25">
      <c r="A38">
        <v>2024</v>
      </c>
      <c r="B38" s="28" t="s">
        <v>29</v>
      </c>
      <c r="C38" s="2" t="s">
        <v>274</v>
      </c>
      <c r="D38" s="28" t="s">
        <v>129</v>
      </c>
      <c r="E38" s="28" t="s">
        <v>11</v>
      </c>
      <c r="F38">
        <v>2</v>
      </c>
      <c r="G38">
        <v>8</v>
      </c>
      <c r="H38">
        <v>10</v>
      </c>
      <c r="I38" s="1">
        <v>0.2</v>
      </c>
      <c r="J38" s="2">
        <f>VLOOKUP(Query2[[#This Row],[TeamType]],[1]!Query9[[TeamType]:[Pct]], 4, FALSE)</f>
        <v>29</v>
      </c>
      <c r="K38" s="3">
        <f>Query2[[#This Row],[Total]]/Query2[[#This Row],[Team FGtype]]</f>
        <v>0.34482758620689657</v>
      </c>
      <c r="L38">
        <f>VLOOKUP(Query2[[#This Row],[team]],[1]!Query1[[team]:[Total]], 4, FALSE)</f>
        <v>94</v>
      </c>
      <c r="M38" s="3">
        <f>Query2[[#This Row],[Total]]/Query2[[#This Row],[Team Total]]</f>
        <v>0.10638297872340426</v>
      </c>
      <c r="N38" s="4">
        <f>Query2[[#This Row],[Player/Team Total ]]*Query2[[#This Row],[Pct]]</f>
        <v>2.1276595744680854E-2</v>
      </c>
    </row>
    <row r="39" spans="1:14" x14ac:dyDescent="0.25">
      <c r="A39">
        <v>2024</v>
      </c>
      <c r="B39" s="28" t="s">
        <v>120</v>
      </c>
      <c r="C39" s="2" t="s">
        <v>263</v>
      </c>
      <c r="D39" s="28" t="s">
        <v>121</v>
      </c>
      <c r="E39" s="28" t="s">
        <v>18</v>
      </c>
      <c r="F39">
        <v>5</v>
      </c>
      <c r="G39">
        <v>5</v>
      </c>
      <c r="H39">
        <v>10</v>
      </c>
      <c r="I39" s="1">
        <v>0.5</v>
      </c>
      <c r="J39" s="2">
        <f>VLOOKUP(Query2[[#This Row],[TeamType]],[1]!Query9[[TeamType]:[Pct]], 4, FALSE)</f>
        <v>45</v>
      </c>
      <c r="K39" s="3">
        <f>Query2[[#This Row],[Total]]/Query2[[#This Row],[Team FGtype]]</f>
        <v>0.22222222222222221</v>
      </c>
      <c r="L39">
        <f>VLOOKUP(Query2[[#This Row],[team]],[1]!Query1[[team]:[Total]], 4, FALSE)</f>
        <v>73</v>
      </c>
      <c r="M39" s="3">
        <f>Query2[[#This Row],[Total]]/Query2[[#This Row],[Team Total]]</f>
        <v>0.13698630136986301</v>
      </c>
      <c r="N39" s="4">
        <f>Query2[[#This Row],[Player/Team Total ]]*Query2[[#This Row],[Pct]]</f>
        <v>6.8493150684931503E-2</v>
      </c>
    </row>
    <row r="40" spans="1:14" x14ac:dyDescent="0.25">
      <c r="A40">
        <v>2024</v>
      </c>
      <c r="B40" s="28" t="s">
        <v>51</v>
      </c>
      <c r="C40" s="2" t="s">
        <v>255</v>
      </c>
      <c r="D40" s="28" t="s">
        <v>229</v>
      </c>
      <c r="E40" s="28" t="s">
        <v>18</v>
      </c>
      <c r="F40">
        <v>9</v>
      </c>
      <c r="G40">
        <v>1</v>
      </c>
      <c r="H40">
        <v>10</v>
      </c>
      <c r="I40" s="1">
        <v>0.9</v>
      </c>
      <c r="J40" s="2">
        <f>VLOOKUP(Query2[[#This Row],[TeamType]],[1]!Query9[[TeamType]:[Pct]], 4, FALSE)</f>
        <v>48</v>
      </c>
      <c r="K40" s="3">
        <f>Query2[[#This Row],[Total]]/Query2[[#This Row],[Team FGtype]]</f>
        <v>0.20833333333333334</v>
      </c>
      <c r="L40">
        <f>VLOOKUP(Query2[[#This Row],[team]],[1]!Query1[[team]:[Total]], 4, FALSE)</f>
        <v>79</v>
      </c>
      <c r="M40" s="3">
        <f>Query2[[#This Row],[Total]]/Query2[[#This Row],[Team Total]]</f>
        <v>0.12658227848101267</v>
      </c>
      <c r="N40" s="4">
        <f>Query2[[#This Row],[Player/Team Total ]]*Query2[[#This Row],[Pct]]</f>
        <v>0.1139240506329114</v>
      </c>
    </row>
    <row r="41" spans="1:14" x14ac:dyDescent="0.25">
      <c r="A41">
        <v>2024</v>
      </c>
      <c r="B41" s="28" t="s">
        <v>94</v>
      </c>
      <c r="C41" s="2" t="s">
        <v>244</v>
      </c>
      <c r="D41" s="28" t="s">
        <v>95</v>
      </c>
      <c r="E41" s="28" t="s">
        <v>18</v>
      </c>
      <c r="F41">
        <v>3</v>
      </c>
      <c r="G41">
        <v>7</v>
      </c>
      <c r="H41">
        <v>10</v>
      </c>
      <c r="I41" s="1">
        <v>0.3</v>
      </c>
      <c r="J41" s="2">
        <f>VLOOKUP(Query2[[#This Row],[TeamType]],[1]!Query9[[TeamType]:[Pct]], 4, FALSE)</f>
        <v>46</v>
      </c>
      <c r="K41" s="3">
        <f>Query2[[#This Row],[Total]]/Query2[[#This Row],[Team FGtype]]</f>
        <v>0.21739130434782608</v>
      </c>
      <c r="L41">
        <f>VLOOKUP(Query2[[#This Row],[team]],[1]!Query1[[team]:[Total]], 4, FALSE)</f>
        <v>64</v>
      </c>
      <c r="M41" s="3">
        <f>Query2[[#This Row],[Total]]/Query2[[#This Row],[Team Total]]</f>
        <v>0.15625</v>
      </c>
      <c r="N41" s="4">
        <f>Query2[[#This Row],[Player/Team Total ]]*Query2[[#This Row],[Pct]]</f>
        <v>4.6875E-2</v>
      </c>
    </row>
    <row r="42" spans="1:14" x14ac:dyDescent="0.25">
      <c r="A42">
        <v>2024</v>
      </c>
      <c r="B42" s="28" t="s">
        <v>88</v>
      </c>
      <c r="C42" s="2" t="s">
        <v>280</v>
      </c>
      <c r="D42" s="28" t="s">
        <v>89</v>
      </c>
      <c r="E42" s="28" t="s">
        <v>18</v>
      </c>
      <c r="F42">
        <v>6</v>
      </c>
      <c r="G42">
        <v>4</v>
      </c>
      <c r="H42">
        <v>10</v>
      </c>
      <c r="I42" s="1">
        <v>0.6</v>
      </c>
      <c r="J42" s="2">
        <f>VLOOKUP(Query2[[#This Row],[TeamType]],[1]!Query9[[TeamType]:[Pct]], 4, FALSE)</f>
        <v>47</v>
      </c>
      <c r="K42" s="3">
        <f>Query2[[#This Row],[Total]]/Query2[[#This Row],[Team FGtype]]</f>
        <v>0.21276595744680851</v>
      </c>
      <c r="L42">
        <f>VLOOKUP(Query2[[#This Row],[team]],[1]!Query1[[team]:[Total]], 4, FALSE)</f>
        <v>76</v>
      </c>
      <c r="M42" s="3">
        <f>Query2[[#This Row],[Total]]/Query2[[#This Row],[Team Total]]</f>
        <v>0.13157894736842105</v>
      </c>
      <c r="N42" s="4">
        <f>Query2[[#This Row],[Player/Team Total ]]*Query2[[#This Row],[Pct]]</f>
        <v>7.8947368421052627E-2</v>
      </c>
    </row>
    <row r="43" spans="1:14" x14ac:dyDescent="0.25">
      <c r="A43">
        <v>2024</v>
      </c>
      <c r="B43" s="28" t="s">
        <v>88</v>
      </c>
      <c r="C43" s="2" t="s">
        <v>280</v>
      </c>
      <c r="D43" s="28" t="s">
        <v>92</v>
      </c>
      <c r="E43" s="28" t="s">
        <v>18</v>
      </c>
      <c r="F43">
        <v>6</v>
      </c>
      <c r="G43">
        <v>4</v>
      </c>
      <c r="H43">
        <v>10</v>
      </c>
      <c r="I43" s="1">
        <v>0.6</v>
      </c>
      <c r="J43" s="2">
        <f>VLOOKUP(Query2[[#This Row],[TeamType]],[1]!Query9[[TeamType]:[Pct]], 4, FALSE)</f>
        <v>47</v>
      </c>
      <c r="K43" s="3">
        <f>Query2[[#This Row],[Total]]/Query2[[#This Row],[Team FGtype]]</f>
        <v>0.21276595744680851</v>
      </c>
      <c r="L43">
        <f>VLOOKUP(Query2[[#This Row],[team]],[1]!Query1[[team]:[Total]], 4, FALSE)</f>
        <v>76</v>
      </c>
      <c r="M43" s="3">
        <f>Query2[[#This Row],[Total]]/Query2[[#This Row],[Team Total]]</f>
        <v>0.13157894736842105</v>
      </c>
      <c r="N43" s="4">
        <f>Query2[[#This Row],[Player/Team Total ]]*Query2[[#This Row],[Pct]]</f>
        <v>7.8947368421052627E-2</v>
      </c>
    </row>
    <row r="44" spans="1:14" x14ac:dyDescent="0.25">
      <c r="A44">
        <v>2024</v>
      </c>
      <c r="B44" s="28" t="s">
        <v>59</v>
      </c>
      <c r="C44" s="2" t="s">
        <v>251</v>
      </c>
      <c r="D44" s="28" t="s">
        <v>60</v>
      </c>
      <c r="E44" s="28" t="s">
        <v>18</v>
      </c>
      <c r="F44">
        <v>3</v>
      </c>
      <c r="G44">
        <v>7</v>
      </c>
      <c r="H44">
        <v>10</v>
      </c>
      <c r="I44" s="1">
        <v>0.3</v>
      </c>
      <c r="J44" s="2">
        <f>VLOOKUP(Query2[[#This Row],[TeamType]],[1]!Query9[[TeamType]:[Pct]], 4, FALSE)</f>
        <v>59</v>
      </c>
      <c r="K44" s="3">
        <f>Query2[[#This Row],[Total]]/Query2[[#This Row],[Team FGtype]]</f>
        <v>0.16949152542372881</v>
      </c>
      <c r="L44">
        <f>VLOOKUP(Query2[[#This Row],[team]],[1]!Query1[[team]:[Total]], 4, FALSE)</f>
        <v>76</v>
      </c>
      <c r="M44" s="3">
        <f>Query2[[#This Row],[Total]]/Query2[[#This Row],[Team Total]]</f>
        <v>0.13157894736842105</v>
      </c>
      <c r="N44" s="4">
        <f>Query2[[#This Row],[Player/Team Total ]]*Query2[[#This Row],[Pct]]</f>
        <v>3.9473684210526314E-2</v>
      </c>
    </row>
    <row r="45" spans="1:14" x14ac:dyDescent="0.25">
      <c r="A45">
        <v>2024</v>
      </c>
      <c r="B45" s="28" t="s">
        <v>25</v>
      </c>
      <c r="C45" s="2" t="s">
        <v>250</v>
      </c>
      <c r="D45" s="28" t="s">
        <v>26</v>
      </c>
      <c r="E45" s="28" t="s">
        <v>11</v>
      </c>
      <c r="F45">
        <v>1</v>
      </c>
      <c r="G45">
        <v>9</v>
      </c>
      <c r="H45">
        <v>10</v>
      </c>
      <c r="I45" s="1">
        <v>0.1</v>
      </c>
      <c r="J45" s="2">
        <f>VLOOKUP(Query2[[#This Row],[TeamType]],[1]!Query9[[TeamType]:[Pct]], 4, FALSE)</f>
        <v>46</v>
      </c>
      <c r="K45" s="3">
        <f>Query2[[#This Row],[Total]]/Query2[[#This Row],[Team FGtype]]</f>
        <v>0.21739130434782608</v>
      </c>
      <c r="L45">
        <f>VLOOKUP(Query2[[#This Row],[team]],[1]!Query1[[team]:[Total]], 4, FALSE)</f>
        <v>87</v>
      </c>
      <c r="M45" s="3">
        <f>Query2[[#This Row],[Total]]/Query2[[#This Row],[Team Total]]</f>
        <v>0.11494252873563218</v>
      </c>
      <c r="N45" s="4">
        <f>Query2[[#This Row],[Player/Team Total ]]*Query2[[#This Row],[Pct]]</f>
        <v>1.1494252873563218E-2</v>
      </c>
    </row>
    <row r="46" spans="1:14" x14ac:dyDescent="0.25">
      <c r="A46">
        <v>2024</v>
      </c>
      <c r="B46" s="28" t="s">
        <v>25</v>
      </c>
      <c r="C46" s="2" t="s">
        <v>250</v>
      </c>
      <c r="D46" s="28" t="s">
        <v>327</v>
      </c>
      <c r="E46" s="28" t="s">
        <v>11</v>
      </c>
      <c r="F46">
        <v>5</v>
      </c>
      <c r="G46">
        <v>5</v>
      </c>
      <c r="H46">
        <v>10</v>
      </c>
      <c r="I46" s="1">
        <v>0.5</v>
      </c>
      <c r="J46" s="2">
        <f>VLOOKUP(Query2[[#This Row],[TeamType]],[1]!Query9[[TeamType]:[Pct]], 4, FALSE)</f>
        <v>46</v>
      </c>
      <c r="K46" s="3">
        <f>Query2[[#This Row],[Total]]/Query2[[#This Row],[Team FGtype]]</f>
        <v>0.21739130434782608</v>
      </c>
      <c r="L46">
        <f>VLOOKUP(Query2[[#This Row],[team]],[1]!Query1[[team]:[Total]], 4, FALSE)</f>
        <v>87</v>
      </c>
      <c r="M46" s="3">
        <f>Query2[[#This Row],[Total]]/Query2[[#This Row],[Team Total]]</f>
        <v>0.11494252873563218</v>
      </c>
      <c r="N46" s="4">
        <f>Query2[[#This Row],[Player/Team Total ]]*Query2[[#This Row],[Pct]]</f>
        <v>5.7471264367816091E-2</v>
      </c>
    </row>
    <row r="47" spans="1:14" x14ac:dyDescent="0.25">
      <c r="A47">
        <v>2024</v>
      </c>
      <c r="B47" s="28" t="s">
        <v>66</v>
      </c>
      <c r="C47" s="2" t="s">
        <v>248</v>
      </c>
      <c r="D47" s="28" t="s">
        <v>224</v>
      </c>
      <c r="E47" s="28" t="s">
        <v>18</v>
      </c>
      <c r="F47">
        <v>7</v>
      </c>
      <c r="G47">
        <v>3</v>
      </c>
      <c r="H47">
        <v>10</v>
      </c>
      <c r="I47" s="1">
        <v>0.7</v>
      </c>
      <c r="J47" s="2">
        <f>VLOOKUP(Query2[[#This Row],[TeamType]],[1]!Query9[[TeamType]:[Pct]], 4, FALSE)</f>
        <v>54</v>
      </c>
      <c r="K47" s="3">
        <f>Query2[[#This Row],[Total]]/Query2[[#This Row],[Team FGtype]]</f>
        <v>0.18518518518518517</v>
      </c>
      <c r="L47">
        <f>VLOOKUP(Query2[[#This Row],[team]],[1]!Query1[[team]:[Total]], 4, FALSE)</f>
        <v>87</v>
      </c>
      <c r="M47" s="3">
        <f>Query2[[#This Row],[Total]]/Query2[[#This Row],[Team Total]]</f>
        <v>0.11494252873563218</v>
      </c>
      <c r="N47" s="4">
        <f>Query2[[#This Row],[Player/Team Total ]]*Query2[[#This Row],[Pct]]</f>
        <v>8.0459770114942528E-2</v>
      </c>
    </row>
    <row r="48" spans="1:14" x14ac:dyDescent="0.25">
      <c r="A48">
        <v>2024</v>
      </c>
      <c r="B48" s="28" t="s">
        <v>15</v>
      </c>
      <c r="C48" s="2" t="s">
        <v>247</v>
      </c>
      <c r="D48" s="28" t="s">
        <v>79</v>
      </c>
      <c r="E48" s="28" t="s">
        <v>18</v>
      </c>
      <c r="F48">
        <v>6</v>
      </c>
      <c r="G48">
        <v>4</v>
      </c>
      <c r="H48">
        <v>10</v>
      </c>
      <c r="I48" s="1">
        <v>0.6</v>
      </c>
      <c r="J48" s="2">
        <f>VLOOKUP(Query2[[#This Row],[TeamType]],[1]!Query9[[TeamType]:[Pct]], 4, FALSE)</f>
        <v>49</v>
      </c>
      <c r="K48" s="3">
        <f>Query2[[#This Row],[Total]]/Query2[[#This Row],[Team FGtype]]</f>
        <v>0.20408163265306123</v>
      </c>
      <c r="L48">
        <f>VLOOKUP(Query2[[#This Row],[team]],[1]!Query1[[team]:[Total]], 4, FALSE)</f>
        <v>84</v>
      </c>
      <c r="M48" s="3">
        <f>Query2[[#This Row],[Total]]/Query2[[#This Row],[Team Total]]</f>
        <v>0.11904761904761904</v>
      </c>
      <c r="N48" s="4">
        <f>Query2[[#This Row],[Player/Team Total ]]*Query2[[#This Row],[Pct]]</f>
        <v>7.1428571428571425E-2</v>
      </c>
    </row>
    <row r="49" spans="1:14" x14ac:dyDescent="0.25">
      <c r="A49">
        <v>2024</v>
      </c>
      <c r="B49" s="28" t="s">
        <v>15</v>
      </c>
      <c r="C49" s="2" t="s">
        <v>247</v>
      </c>
      <c r="D49" s="28" t="s">
        <v>17</v>
      </c>
      <c r="E49" s="28" t="s">
        <v>18</v>
      </c>
      <c r="F49">
        <v>2</v>
      </c>
      <c r="G49">
        <v>7</v>
      </c>
      <c r="H49">
        <v>9</v>
      </c>
      <c r="I49" s="1">
        <v>0.22</v>
      </c>
      <c r="J49" s="2">
        <f>VLOOKUP(Query2[[#This Row],[TeamType]],[1]!Query9[[TeamType]:[Pct]], 4, FALSE)</f>
        <v>49</v>
      </c>
      <c r="K49" s="3">
        <f>Query2[[#This Row],[Total]]/Query2[[#This Row],[Team FGtype]]</f>
        <v>0.18367346938775511</v>
      </c>
      <c r="L49">
        <f>VLOOKUP(Query2[[#This Row],[team]],[1]!Query1[[team]:[Total]], 4, FALSE)</f>
        <v>84</v>
      </c>
      <c r="M49" s="3">
        <f>Query2[[#This Row],[Total]]/Query2[[#This Row],[Team Total]]</f>
        <v>0.10714285714285714</v>
      </c>
      <c r="N49" s="4">
        <f>Query2[[#This Row],[Player/Team Total ]]*Query2[[#This Row],[Pct]]</f>
        <v>2.357142857142857E-2</v>
      </c>
    </row>
    <row r="50" spans="1:14" x14ac:dyDescent="0.25">
      <c r="A50">
        <v>2024</v>
      </c>
      <c r="B50" s="28" t="s">
        <v>15</v>
      </c>
      <c r="C50" s="2" t="s">
        <v>247</v>
      </c>
      <c r="D50" s="28" t="s">
        <v>65</v>
      </c>
      <c r="E50" s="28" t="s">
        <v>18</v>
      </c>
      <c r="F50">
        <v>3</v>
      </c>
      <c r="G50">
        <v>6</v>
      </c>
      <c r="H50">
        <v>9</v>
      </c>
      <c r="I50" s="1">
        <v>0.33</v>
      </c>
      <c r="J50" s="2">
        <f>VLOOKUP(Query2[[#This Row],[TeamType]],[1]!Query9[[TeamType]:[Pct]], 4, FALSE)</f>
        <v>49</v>
      </c>
      <c r="K50" s="3">
        <f>Query2[[#This Row],[Total]]/Query2[[#This Row],[Team FGtype]]</f>
        <v>0.18367346938775511</v>
      </c>
      <c r="L50">
        <f>VLOOKUP(Query2[[#This Row],[team]],[1]!Query1[[team]:[Total]], 4, FALSE)</f>
        <v>84</v>
      </c>
      <c r="M50" s="3">
        <f>Query2[[#This Row],[Total]]/Query2[[#This Row],[Team Total]]</f>
        <v>0.10714285714285714</v>
      </c>
      <c r="N50" s="4">
        <f>Query2[[#This Row],[Player/Team Total ]]*Query2[[#This Row],[Pct]]</f>
        <v>3.5357142857142858E-2</v>
      </c>
    </row>
    <row r="51" spans="1:14" x14ac:dyDescent="0.25">
      <c r="A51">
        <v>2024</v>
      </c>
      <c r="B51" s="28" t="s">
        <v>66</v>
      </c>
      <c r="C51" s="2" t="s">
        <v>281</v>
      </c>
      <c r="D51" s="28" t="s">
        <v>224</v>
      </c>
      <c r="E51" s="28" t="s">
        <v>11</v>
      </c>
      <c r="F51">
        <v>6</v>
      </c>
      <c r="G51">
        <v>3</v>
      </c>
      <c r="H51">
        <v>9</v>
      </c>
      <c r="I51" s="1">
        <v>0.67</v>
      </c>
      <c r="J51" s="2">
        <f>VLOOKUP(Query2[[#This Row],[TeamType]],[1]!Query9[[TeamType]:[Pct]], 4, FALSE)</f>
        <v>31</v>
      </c>
      <c r="K51" s="3">
        <f>Query2[[#This Row],[Total]]/Query2[[#This Row],[Team FGtype]]</f>
        <v>0.29032258064516131</v>
      </c>
      <c r="L51">
        <f>VLOOKUP(Query2[[#This Row],[team]],[1]!Query1[[team]:[Total]], 4, FALSE)</f>
        <v>87</v>
      </c>
      <c r="M51" s="3">
        <f>Query2[[#This Row],[Total]]/Query2[[#This Row],[Team Total]]</f>
        <v>0.10344827586206896</v>
      </c>
      <c r="N51" s="4">
        <f>Query2[[#This Row],[Player/Team Total ]]*Query2[[#This Row],[Pct]]</f>
        <v>6.9310344827586204E-2</v>
      </c>
    </row>
    <row r="52" spans="1:14" x14ac:dyDescent="0.25">
      <c r="A52">
        <v>2024</v>
      </c>
      <c r="B52" s="28" t="s">
        <v>66</v>
      </c>
      <c r="C52" s="2" t="s">
        <v>248</v>
      </c>
      <c r="D52" s="28" t="s">
        <v>78</v>
      </c>
      <c r="E52" s="28" t="s">
        <v>18</v>
      </c>
      <c r="F52">
        <v>4</v>
      </c>
      <c r="G52">
        <v>5</v>
      </c>
      <c r="H52">
        <v>9</v>
      </c>
      <c r="I52" s="1">
        <v>0.44</v>
      </c>
      <c r="J52" s="2">
        <f>VLOOKUP(Query2[[#This Row],[TeamType]],[1]!Query9[[TeamType]:[Pct]], 4, FALSE)</f>
        <v>54</v>
      </c>
      <c r="K52" s="3">
        <f>Query2[[#This Row],[Total]]/Query2[[#This Row],[Team FGtype]]</f>
        <v>0.16666666666666666</v>
      </c>
      <c r="L52">
        <f>VLOOKUP(Query2[[#This Row],[team]],[1]!Query1[[team]:[Total]], 4, FALSE)</f>
        <v>87</v>
      </c>
      <c r="M52" s="3">
        <f>Query2[[#This Row],[Total]]/Query2[[#This Row],[Team Total]]</f>
        <v>0.10344827586206896</v>
      </c>
      <c r="N52" s="4">
        <f>Query2[[#This Row],[Player/Team Total ]]*Query2[[#This Row],[Pct]]</f>
        <v>4.5517241379310347E-2</v>
      </c>
    </row>
    <row r="53" spans="1:14" x14ac:dyDescent="0.25">
      <c r="A53">
        <v>2024</v>
      </c>
      <c r="B53" s="28" t="s">
        <v>59</v>
      </c>
      <c r="C53" s="2" t="s">
        <v>251</v>
      </c>
      <c r="D53" s="28" t="s">
        <v>215</v>
      </c>
      <c r="E53" s="28" t="s">
        <v>18</v>
      </c>
      <c r="F53">
        <v>3</v>
      </c>
      <c r="G53">
        <v>6</v>
      </c>
      <c r="H53">
        <v>9</v>
      </c>
      <c r="I53" s="1">
        <v>0.33</v>
      </c>
      <c r="J53" s="2">
        <f>VLOOKUP(Query2[[#This Row],[TeamType]],[1]!Query9[[TeamType]:[Pct]], 4, FALSE)</f>
        <v>59</v>
      </c>
      <c r="K53" s="3">
        <f>Query2[[#This Row],[Total]]/Query2[[#This Row],[Team FGtype]]</f>
        <v>0.15254237288135594</v>
      </c>
      <c r="L53">
        <f>VLOOKUP(Query2[[#This Row],[team]],[1]!Query1[[team]:[Total]], 4, FALSE)</f>
        <v>76</v>
      </c>
      <c r="M53" s="3">
        <f>Query2[[#This Row],[Total]]/Query2[[#This Row],[Team Total]]</f>
        <v>0.11842105263157894</v>
      </c>
      <c r="N53" s="4">
        <f>Query2[[#This Row],[Player/Team Total ]]*Query2[[#This Row],[Pct]]</f>
        <v>3.9078947368421053E-2</v>
      </c>
    </row>
    <row r="54" spans="1:14" x14ac:dyDescent="0.25">
      <c r="A54">
        <v>2024</v>
      </c>
      <c r="B54" s="28" t="s">
        <v>13</v>
      </c>
      <c r="C54" s="2" t="s">
        <v>246</v>
      </c>
      <c r="D54" s="28" t="s">
        <v>21</v>
      </c>
      <c r="E54" s="28" t="s">
        <v>11</v>
      </c>
      <c r="F54">
        <v>3</v>
      </c>
      <c r="G54">
        <v>6</v>
      </c>
      <c r="H54">
        <v>9</v>
      </c>
      <c r="I54" s="1">
        <v>0.33</v>
      </c>
      <c r="J54" s="2">
        <f>VLOOKUP(Query2[[#This Row],[TeamType]],[1]!Query9[[TeamType]:[Pct]], 4, FALSE)</f>
        <v>38</v>
      </c>
      <c r="K54" s="3">
        <f>Query2[[#This Row],[Total]]/Query2[[#This Row],[Team FGtype]]</f>
        <v>0.23684210526315788</v>
      </c>
      <c r="L54">
        <f>VLOOKUP(Query2[[#This Row],[team]],[1]!Query1[[team]:[Total]], 4, FALSE)</f>
        <v>98</v>
      </c>
      <c r="M54" s="3">
        <f>Query2[[#This Row],[Total]]/Query2[[#This Row],[Team Total]]</f>
        <v>9.1836734693877556E-2</v>
      </c>
      <c r="N54" s="4">
        <f>Query2[[#This Row],[Player/Team Total ]]*Query2[[#This Row],[Pct]]</f>
        <v>3.0306122448979594E-2</v>
      </c>
    </row>
    <row r="55" spans="1:14" x14ac:dyDescent="0.25">
      <c r="A55">
        <v>2024</v>
      </c>
      <c r="B55" s="28" t="s">
        <v>55</v>
      </c>
      <c r="C55" s="2" t="s">
        <v>269</v>
      </c>
      <c r="D55" s="28" t="s">
        <v>107</v>
      </c>
      <c r="E55" s="28" t="s">
        <v>11</v>
      </c>
      <c r="F55">
        <v>6</v>
      </c>
      <c r="G55">
        <v>3</v>
      </c>
      <c r="H55">
        <v>9</v>
      </c>
      <c r="I55" s="1">
        <v>0.67</v>
      </c>
      <c r="J55" s="2">
        <f>VLOOKUP(Query2[[#This Row],[TeamType]],[1]!Query9[[TeamType]:[Pct]], 4, FALSE)</f>
        <v>27</v>
      </c>
      <c r="K55" s="3">
        <f>Query2[[#This Row],[Total]]/Query2[[#This Row],[Team FGtype]]</f>
        <v>0.33333333333333331</v>
      </c>
      <c r="L55">
        <f>VLOOKUP(Query2[[#This Row],[team]],[1]!Query1[[team]:[Total]], 4, FALSE)</f>
        <v>76</v>
      </c>
      <c r="M55" s="3">
        <f>Query2[[#This Row],[Total]]/Query2[[#This Row],[Team Total]]</f>
        <v>0.11842105263157894</v>
      </c>
      <c r="N55" s="4">
        <f>Query2[[#This Row],[Player/Team Total ]]*Query2[[#This Row],[Pct]]</f>
        <v>7.9342105263157894E-2</v>
      </c>
    </row>
    <row r="56" spans="1:14" x14ac:dyDescent="0.25">
      <c r="A56">
        <v>2024</v>
      </c>
      <c r="B56" s="28" t="s">
        <v>46</v>
      </c>
      <c r="C56" s="2" t="s">
        <v>268</v>
      </c>
      <c r="D56" s="28" t="s">
        <v>47</v>
      </c>
      <c r="E56" s="28" t="s">
        <v>11</v>
      </c>
      <c r="F56">
        <v>3</v>
      </c>
      <c r="G56">
        <v>6</v>
      </c>
      <c r="H56">
        <v>9</v>
      </c>
      <c r="I56" s="1">
        <v>0.33</v>
      </c>
      <c r="J56" s="2">
        <f>VLOOKUP(Query2[[#This Row],[TeamType]],[1]!Query9[[TeamType]:[Pct]], 4, FALSE)</f>
        <v>24</v>
      </c>
      <c r="K56" s="3">
        <f>Query2[[#This Row],[Total]]/Query2[[#This Row],[Team FGtype]]</f>
        <v>0.375</v>
      </c>
      <c r="L56">
        <f>VLOOKUP(Query2[[#This Row],[team]],[1]!Query1[[team]:[Total]], 4, FALSE)</f>
        <v>71</v>
      </c>
      <c r="M56" s="3">
        <f>Query2[[#This Row],[Total]]/Query2[[#This Row],[Team Total]]</f>
        <v>0.12676056338028169</v>
      </c>
      <c r="N56" s="4">
        <f>Query2[[#This Row],[Player/Team Total ]]*Query2[[#This Row],[Pct]]</f>
        <v>4.183098591549296E-2</v>
      </c>
    </row>
    <row r="57" spans="1:14" x14ac:dyDescent="0.25">
      <c r="A57">
        <v>2024</v>
      </c>
      <c r="B57" s="28" t="s">
        <v>27</v>
      </c>
      <c r="C57" s="2" t="s">
        <v>273</v>
      </c>
      <c r="D57" s="28" t="s">
        <v>113</v>
      </c>
      <c r="E57" s="28" t="s">
        <v>11</v>
      </c>
      <c r="F57">
        <v>1</v>
      </c>
      <c r="G57">
        <v>8</v>
      </c>
      <c r="H57">
        <v>9</v>
      </c>
      <c r="I57" s="1">
        <v>0.11</v>
      </c>
      <c r="J57" s="2">
        <f>VLOOKUP(Query2[[#This Row],[TeamType]],[1]!Query9[[TeamType]:[Pct]], 4, FALSE)</f>
        <v>26</v>
      </c>
      <c r="K57" s="3">
        <f>Query2[[#This Row],[Total]]/Query2[[#This Row],[Team FGtype]]</f>
        <v>0.34615384615384615</v>
      </c>
      <c r="L57">
        <f>VLOOKUP(Query2[[#This Row],[team]],[1]!Query1[[team]:[Total]], 4, FALSE)</f>
        <v>74</v>
      </c>
      <c r="M57" s="3">
        <f>Query2[[#This Row],[Total]]/Query2[[#This Row],[Team Total]]</f>
        <v>0.12162162162162163</v>
      </c>
      <c r="N57" s="4">
        <f>Query2[[#This Row],[Player/Team Total ]]*Query2[[#This Row],[Pct]]</f>
        <v>1.3378378378378379E-2</v>
      </c>
    </row>
    <row r="58" spans="1:14" x14ac:dyDescent="0.25">
      <c r="A58">
        <v>2024</v>
      </c>
      <c r="B58" s="28" t="s">
        <v>27</v>
      </c>
      <c r="C58" s="2" t="s">
        <v>265</v>
      </c>
      <c r="D58" s="28" t="s">
        <v>174</v>
      </c>
      <c r="E58" s="28" t="s">
        <v>18</v>
      </c>
      <c r="F58">
        <v>5</v>
      </c>
      <c r="G58">
        <v>4</v>
      </c>
      <c r="H58">
        <v>9</v>
      </c>
      <c r="I58" s="1">
        <v>0.56000000000000005</v>
      </c>
      <c r="J58" s="2">
        <f>VLOOKUP(Query2[[#This Row],[TeamType]],[1]!Query9[[TeamType]:[Pct]], 4, FALSE)</f>
        <v>42</v>
      </c>
      <c r="K58" s="3">
        <f>Query2[[#This Row],[Total]]/Query2[[#This Row],[Team FGtype]]</f>
        <v>0.21428571428571427</v>
      </c>
      <c r="L58">
        <f>VLOOKUP(Query2[[#This Row],[team]],[1]!Query1[[team]:[Total]], 4, FALSE)</f>
        <v>74</v>
      </c>
      <c r="M58" s="3">
        <f>Query2[[#This Row],[Total]]/Query2[[#This Row],[Team Total]]</f>
        <v>0.12162162162162163</v>
      </c>
      <c r="N58" s="4">
        <f>Query2[[#This Row],[Player/Team Total ]]*Query2[[#This Row],[Pct]]</f>
        <v>6.810810810810812E-2</v>
      </c>
    </row>
    <row r="59" spans="1:14" x14ac:dyDescent="0.25">
      <c r="A59">
        <v>2024</v>
      </c>
      <c r="B59" s="28" t="s">
        <v>97</v>
      </c>
      <c r="C59" s="2" t="s">
        <v>267</v>
      </c>
      <c r="D59" s="28" t="s">
        <v>201</v>
      </c>
      <c r="E59" s="28" t="s">
        <v>18</v>
      </c>
      <c r="F59">
        <v>4</v>
      </c>
      <c r="G59">
        <v>5</v>
      </c>
      <c r="H59">
        <v>9</v>
      </c>
      <c r="I59" s="1">
        <v>0.44</v>
      </c>
      <c r="J59" s="2">
        <f>VLOOKUP(Query2[[#This Row],[TeamType]],[1]!Query9[[TeamType]:[Pct]], 4, FALSE)</f>
        <v>49</v>
      </c>
      <c r="K59" s="3">
        <f>Query2[[#This Row],[Total]]/Query2[[#This Row],[Team FGtype]]</f>
        <v>0.18367346938775511</v>
      </c>
      <c r="L59">
        <f>VLOOKUP(Query2[[#This Row],[team]],[1]!Query1[[team]:[Total]], 4, FALSE)</f>
        <v>70</v>
      </c>
      <c r="M59" s="3">
        <f>Query2[[#This Row],[Total]]/Query2[[#This Row],[Team Total]]</f>
        <v>0.12857142857142856</v>
      </c>
      <c r="N59" s="4">
        <f>Query2[[#This Row],[Player/Team Total ]]*Query2[[#This Row],[Pct]]</f>
        <v>5.6571428571428564E-2</v>
      </c>
    </row>
    <row r="60" spans="1:14" x14ac:dyDescent="0.25">
      <c r="A60">
        <v>2024</v>
      </c>
      <c r="B60" s="28" t="s">
        <v>31</v>
      </c>
      <c r="C60" s="2" t="s">
        <v>276</v>
      </c>
      <c r="D60" s="28" t="s">
        <v>32</v>
      </c>
      <c r="E60" s="28" t="s">
        <v>18</v>
      </c>
      <c r="F60">
        <v>5</v>
      </c>
      <c r="G60">
        <v>4</v>
      </c>
      <c r="H60">
        <v>9</v>
      </c>
      <c r="I60" s="1">
        <v>0.56000000000000005</v>
      </c>
      <c r="J60" s="2">
        <f>VLOOKUP(Query2[[#This Row],[TeamType]],[1]!Query9[[TeamType]:[Pct]], 4, FALSE)</f>
        <v>38</v>
      </c>
      <c r="K60" s="3">
        <f>Query2[[#This Row],[Total]]/Query2[[#This Row],[Team FGtype]]</f>
        <v>0.23684210526315788</v>
      </c>
      <c r="L60">
        <f>VLOOKUP(Query2[[#This Row],[team]],[1]!Query1[[team]:[Total]], 4, FALSE)</f>
        <v>69</v>
      </c>
      <c r="M60" s="3">
        <f>Query2[[#This Row],[Total]]/Query2[[#This Row],[Team Total]]</f>
        <v>0.13043478260869565</v>
      </c>
      <c r="N60" s="4">
        <f>Query2[[#This Row],[Player/Team Total ]]*Query2[[#This Row],[Pct]]</f>
        <v>7.3043478260869571E-2</v>
      </c>
    </row>
    <row r="61" spans="1:14" x14ac:dyDescent="0.25">
      <c r="A61">
        <v>2024</v>
      </c>
      <c r="B61" s="28" t="s">
        <v>31</v>
      </c>
      <c r="C61" s="2" t="s">
        <v>258</v>
      </c>
      <c r="D61" s="28" t="s">
        <v>32</v>
      </c>
      <c r="E61" s="28" t="s">
        <v>11</v>
      </c>
      <c r="F61">
        <v>5</v>
      </c>
      <c r="G61">
        <v>4</v>
      </c>
      <c r="H61">
        <v>9</v>
      </c>
      <c r="I61" s="1">
        <v>0.56000000000000005</v>
      </c>
      <c r="J61" s="2">
        <f>VLOOKUP(Query2[[#This Row],[TeamType]],[1]!Query9[[TeamType]:[Pct]], 4, FALSE)</f>
        <v>28</v>
      </c>
      <c r="K61" s="3">
        <f>Query2[[#This Row],[Total]]/Query2[[#This Row],[Team FGtype]]</f>
        <v>0.32142857142857145</v>
      </c>
      <c r="L61">
        <f>VLOOKUP(Query2[[#This Row],[team]],[1]!Query1[[team]:[Total]], 4, FALSE)</f>
        <v>69</v>
      </c>
      <c r="M61" s="3">
        <f>Query2[[#This Row],[Total]]/Query2[[#This Row],[Team Total]]</f>
        <v>0.13043478260869565</v>
      </c>
      <c r="N61" s="4">
        <f>Query2[[#This Row],[Player/Team Total ]]*Query2[[#This Row],[Pct]]</f>
        <v>7.3043478260869571E-2</v>
      </c>
    </row>
    <row r="62" spans="1:14" x14ac:dyDescent="0.25">
      <c r="A62">
        <v>2024</v>
      </c>
      <c r="B62" s="28" t="s">
        <v>134</v>
      </c>
      <c r="C62" s="2" t="s">
        <v>275</v>
      </c>
      <c r="D62" s="28" t="s">
        <v>151</v>
      </c>
      <c r="E62" s="28" t="s">
        <v>18</v>
      </c>
      <c r="F62">
        <v>2</v>
      </c>
      <c r="G62">
        <v>6</v>
      </c>
      <c r="H62">
        <v>8</v>
      </c>
      <c r="I62" s="1">
        <v>0.25</v>
      </c>
      <c r="J62" s="2">
        <f>VLOOKUP(Query2[[#This Row],[TeamType]],[1]!Query9[[TeamType]:[Pct]], 4, FALSE)</f>
        <v>40</v>
      </c>
      <c r="K62" s="3">
        <f>Query2[[#This Row],[Total]]/Query2[[#This Row],[Team FGtype]]</f>
        <v>0.2</v>
      </c>
      <c r="L62">
        <f>VLOOKUP(Query2[[#This Row],[team]],[1]!Query1[[team]:[Total]], 4, FALSE)</f>
        <v>75</v>
      </c>
      <c r="M62" s="3">
        <f>Query2[[#This Row],[Total]]/Query2[[#This Row],[Team Total]]</f>
        <v>0.10666666666666667</v>
      </c>
      <c r="N62" s="4">
        <f>Query2[[#This Row],[Player/Team Total ]]*Query2[[#This Row],[Pct]]</f>
        <v>2.6666666666666668E-2</v>
      </c>
    </row>
    <row r="63" spans="1:14" x14ac:dyDescent="0.25">
      <c r="A63">
        <v>2024</v>
      </c>
      <c r="B63" s="28" t="s">
        <v>42</v>
      </c>
      <c r="C63" s="2" t="s">
        <v>262</v>
      </c>
      <c r="D63" s="28" t="s">
        <v>157</v>
      </c>
      <c r="E63" s="28" t="s">
        <v>18</v>
      </c>
      <c r="F63">
        <v>4</v>
      </c>
      <c r="G63">
        <v>4</v>
      </c>
      <c r="H63">
        <v>8</v>
      </c>
      <c r="I63" s="1">
        <v>0.5</v>
      </c>
      <c r="J63" s="2">
        <f>VLOOKUP(Query2[[#This Row],[TeamType]],[1]!Query9[[TeamType]:[Pct]], 4, FALSE)</f>
        <v>33</v>
      </c>
      <c r="K63" s="3">
        <f>Query2[[#This Row],[Total]]/Query2[[#This Row],[Team FGtype]]</f>
        <v>0.24242424242424243</v>
      </c>
      <c r="L63">
        <f>VLOOKUP(Query2[[#This Row],[team]],[1]!Query1[[team]:[Total]], 4, FALSE)</f>
        <v>65</v>
      </c>
      <c r="M63" s="3">
        <f>Query2[[#This Row],[Total]]/Query2[[#This Row],[Team Total]]</f>
        <v>0.12307692307692308</v>
      </c>
      <c r="N63" s="4">
        <f>Query2[[#This Row],[Player/Team Total ]]*Query2[[#This Row],[Pct]]</f>
        <v>6.1538461538461542E-2</v>
      </c>
    </row>
    <row r="64" spans="1:14" x14ac:dyDescent="0.25">
      <c r="A64">
        <v>2024</v>
      </c>
      <c r="B64" s="28" t="s">
        <v>42</v>
      </c>
      <c r="C64" s="2" t="s">
        <v>311</v>
      </c>
      <c r="D64" s="28" t="s">
        <v>158</v>
      </c>
      <c r="E64" s="28" t="s">
        <v>11</v>
      </c>
      <c r="F64">
        <v>3</v>
      </c>
      <c r="G64">
        <v>5</v>
      </c>
      <c r="H64">
        <v>8</v>
      </c>
      <c r="I64" s="1">
        <v>0.38</v>
      </c>
      <c r="J64" s="2">
        <f>VLOOKUP(Query2[[#This Row],[TeamType]],[1]!Query9[[TeamType]:[Pct]], 4, FALSE)</f>
        <v>28</v>
      </c>
      <c r="K64" s="3">
        <f>Query2[[#This Row],[Total]]/Query2[[#This Row],[Team FGtype]]</f>
        <v>0.2857142857142857</v>
      </c>
      <c r="L64">
        <f>VLOOKUP(Query2[[#This Row],[team]],[1]!Query1[[team]:[Total]], 4, FALSE)</f>
        <v>65</v>
      </c>
      <c r="M64" s="3">
        <f>Query2[[#This Row],[Total]]/Query2[[#This Row],[Team Total]]</f>
        <v>0.12307692307692308</v>
      </c>
      <c r="N64" s="4">
        <f>Query2[[#This Row],[Player/Team Total ]]*Query2[[#This Row],[Pct]]</f>
        <v>4.6769230769230771E-2</v>
      </c>
    </row>
    <row r="65" spans="1:14" x14ac:dyDescent="0.25">
      <c r="A65">
        <v>2024</v>
      </c>
      <c r="B65" s="28" t="s">
        <v>94</v>
      </c>
      <c r="C65" s="2" t="s">
        <v>244</v>
      </c>
      <c r="D65" s="28" t="s">
        <v>200</v>
      </c>
      <c r="E65" s="28" t="s">
        <v>18</v>
      </c>
      <c r="F65">
        <v>4</v>
      </c>
      <c r="G65">
        <v>4</v>
      </c>
      <c r="H65">
        <v>8</v>
      </c>
      <c r="I65" s="1">
        <v>0.5</v>
      </c>
      <c r="J65" s="2">
        <f>VLOOKUP(Query2[[#This Row],[TeamType]],[1]!Query9[[TeamType]:[Pct]], 4, FALSE)</f>
        <v>46</v>
      </c>
      <c r="K65" s="3">
        <f>Query2[[#This Row],[Total]]/Query2[[#This Row],[Team FGtype]]</f>
        <v>0.17391304347826086</v>
      </c>
      <c r="L65">
        <f>VLOOKUP(Query2[[#This Row],[team]],[1]!Query1[[team]:[Total]], 4, FALSE)</f>
        <v>64</v>
      </c>
      <c r="M65" s="3">
        <f>Query2[[#This Row],[Total]]/Query2[[#This Row],[Team Total]]</f>
        <v>0.125</v>
      </c>
      <c r="N65" s="4">
        <f>Query2[[#This Row],[Player/Team Total ]]*Query2[[#This Row],[Pct]]</f>
        <v>6.25E-2</v>
      </c>
    </row>
    <row r="66" spans="1:14" x14ac:dyDescent="0.25">
      <c r="A66">
        <v>2024</v>
      </c>
      <c r="B66" s="28" t="s">
        <v>46</v>
      </c>
      <c r="C66" s="2" t="s">
        <v>302</v>
      </c>
      <c r="D66" s="28" t="s">
        <v>173</v>
      </c>
      <c r="E66" s="28" t="s">
        <v>18</v>
      </c>
      <c r="F66">
        <v>3</v>
      </c>
      <c r="G66">
        <v>5</v>
      </c>
      <c r="H66">
        <v>8</v>
      </c>
      <c r="I66" s="1">
        <v>0.38</v>
      </c>
      <c r="J66" s="2">
        <f>VLOOKUP(Query2[[#This Row],[TeamType]],[1]!Query9[[TeamType]:[Pct]], 4, FALSE)</f>
        <v>43</v>
      </c>
      <c r="K66" s="3">
        <f>Query2[[#This Row],[Total]]/Query2[[#This Row],[Team FGtype]]</f>
        <v>0.18604651162790697</v>
      </c>
      <c r="L66">
        <f>VLOOKUP(Query2[[#This Row],[team]],[1]!Query1[[team]:[Total]], 4, FALSE)</f>
        <v>71</v>
      </c>
      <c r="M66" s="3">
        <f>Query2[[#This Row],[Total]]/Query2[[#This Row],[Team Total]]</f>
        <v>0.11267605633802817</v>
      </c>
      <c r="N66" s="4">
        <f>Query2[[#This Row],[Player/Team Total ]]*Query2[[#This Row],[Pct]]</f>
        <v>4.2816901408450708E-2</v>
      </c>
    </row>
    <row r="67" spans="1:14" x14ac:dyDescent="0.25">
      <c r="A67">
        <v>2024</v>
      </c>
      <c r="B67" s="28" t="s">
        <v>44</v>
      </c>
      <c r="C67" s="2" t="s">
        <v>264</v>
      </c>
      <c r="D67" s="28" t="s">
        <v>45</v>
      </c>
      <c r="E67" s="28" t="s">
        <v>18</v>
      </c>
      <c r="F67">
        <v>1</v>
      </c>
      <c r="G67">
        <v>7</v>
      </c>
      <c r="H67">
        <v>8</v>
      </c>
      <c r="I67" s="1">
        <v>0.13</v>
      </c>
      <c r="J67" s="2">
        <f>VLOOKUP(Query2[[#This Row],[TeamType]],[1]!Query9[[TeamType]:[Pct]], 4, FALSE)</f>
        <v>53</v>
      </c>
      <c r="K67" s="3">
        <f>Query2[[#This Row],[Total]]/Query2[[#This Row],[Team FGtype]]</f>
        <v>0.15094339622641509</v>
      </c>
      <c r="L67">
        <f>VLOOKUP(Query2[[#This Row],[team]],[1]!Query1[[team]:[Total]], 4, FALSE)</f>
        <v>82</v>
      </c>
      <c r="M67" s="3">
        <f>Query2[[#This Row],[Total]]/Query2[[#This Row],[Team Total]]</f>
        <v>9.7560975609756101E-2</v>
      </c>
      <c r="N67" s="4">
        <f>Query2[[#This Row],[Player/Team Total ]]*Query2[[#This Row],[Pct]]</f>
        <v>1.2682926829268294E-2</v>
      </c>
    </row>
    <row r="68" spans="1:14" x14ac:dyDescent="0.25">
      <c r="A68">
        <v>2024</v>
      </c>
      <c r="B68" s="28" t="s">
        <v>44</v>
      </c>
      <c r="C68" s="2" t="s">
        <v>301</v>
      </c>
      <c r="D68" s="28" t="s">
        <v>45</v>
      </c>
      <c r="E68" s="28" t="s">
        <v>11</v>
      </c>
      <c r="F68">
        <v>4</v>
      </c>
      <c r="G68">
        <v>4</v>
      </c>
      <c r="H68">
        <v>8</v>
      </c>
      <c r="I68" s="1">
        <v>0.5</v>
      </c>
      <c r="J68" s="2">
        <f>VLOOKUP(Query2[[#This Row],[TeamType]],[1]!Query9[[TeamType]:[Pct]], 4, FALSE)</f>
        <v>23</v>
      </c>
      <c r="K68" s="3">
        <f>Query2[[#This Row],[Total]]/Query2[[#This Row],[Team FGtype]]</f>
        <v>0.34782608695652173</v>
      </c>
      <c r="L68">
        <f>VLOOKUP(Query2[[#This Row],[team]],[1]!Query1[[team]:[Total]], 4, FALSE)</f>
        <v>82</v>
      </c>
      <c r="M68" s="3">
        <f>Query2[[#This Row],[Total]]/Query2[[#This Row],[Team Total]]</f>
        <v>9.7560975609756101E-2</v>
      </c>
      <c r="N68" s="4">
        <f>Query2[[#This Row],[Player/Team Total ]]*Query2[[#This Row],[Pct]]</f>
        <v>4.878048780487805E-2</v>
      </c>
    </row>
    <row r="69" spans="1:14" x14ac:dyDescent="0.25">
      <c r="A69">
        <v>2024</v>
      </c>
      <c r="B69" s="28" t="s">
        <v>120</v>
      </c>
      <c r="C69" s="2" t="s">
        <v>263</v>
      </c>
      <c r="D69" s="28" t="s">
        <v>164</v>
      </c>
      <c r="E69" s="28" t="s">
        <v>18</v>
      </c>
      <c r="F69">
        <v>5</v>
      </c>
      <c r="G69">
        <v>3</v>
      </c>
      <c r="H69">
        <v>8</v>
      </c>
      <c r="I69" s="1">
        <v>0.63</v>
      </c>
      <c r="J69" s="2">
        <f>VLOOKUP(Query2[[#This Row],[TeamType]],[1]!Query9[[TeamType]:[Pct]], 4, FALSE)</f>
        <v>45</v>
      </c>
      <c r="K69" s="3">
        <f>Query2[[#This Row],[Total]]/Query2[[#This Row],[Team FGtype]]</f>
        <v>0.17777777777777778</v>
      </c>
      <c r="L69">
        <f>VLOOKUP(Query2[[#This Row],[team]],[1]!Query1[[team]:[Total]], 4, FALSE)</f>
        <v>73</v>
      </c>
      <c r="M69" s="3">
        <f>Query2[[#This Row],[Total]]/Query2[[#This Row],[Team Total]]</f>
        <v>0.1095890410958904</v>
      </c>
      <c r="N69" s="4">
        <f>Query2[[#This Row],[Player/Team Total ]]*Query2[[#This Row],[Pct]]</f>
        <v>6.904109589041095E-2</v>
      </c>
    </row>
    <row r="70" spans="1:14" x14ac:dyDescent="0.25">
      <c r="A70">
        <v>2024</v>
      </c>
      <c r="B70" s="28" t="s">
        <v>44</v>
      </c>
      <c r="C70" s="2" t="s">
        <v>264</v>
      </c>
      <c r="D70" s="28" t="s">
        <v>446</v>
      </c>
      <c r="E70" s="28" t="s">
        <v>18</v>
      </c>
      <c r="F70">
        <v>4</v>
      </c>
      <c r="G70">
        <v>4</v>
      </c>
      <c r="H70">
        <v>8</v>
      </c>
      <c r="I70" s="1">
        <v>0.5</v>
      </c>
      <c r="J70" s="2">
        <f>VLOOKUP(Query2[[#This Row],[TeamType]],[1]!Query9[[TeamType]:[Pct]], 4, FALSE)</f>
        <v>53</v>
      </c>
      <c r="K70" s="3">
        <f>Query2[[#This Row],[Total]]/Query2[[#This Row],[Team FGtype]]</f>
        <v>0.15094339622641509</v>
      </c>
      <c r="L70">
        <f>VLOOKUP(Query2[[#This Row],[team]],[1]!Query1[[team]:[Total]], 4, FALSE)</f>
        <v>82</v>
      </c>
      <c r="M70" s="3">
        <f>Query2[[#This Row],[Total]]/Query2[[#This Row],[Team Total]]</f>
        <v>9.7560975609756101E-2</v>
      </c>
      <c r="N70" s="4">
        <f>Query2[[#This Row],[Player/Team Total ]]*Query2[[#This Row],[Pct]]</f>
        <v>4.878048780487805E-2</v>
      </c>
    </row>
    <row r="71" spans="1:14" x14ac:dyDescent="0.25">
      <c r="A71">
        <v>2024</v>
      </c>
      <c r="B71" s="28" t="s">
        <v>49</v>
      </c>
      <c r="C71" s="2" t="s">
        <v>271</v>
      </c>
      <c r="D71" s="28" t="s">
        <v>178</v>
      </c>
      <c r="E71" s="28" t="s">
        <v>11</v>
      </c>
      <c r="F71">
        <v>1</v>
      </c>
      <c r="G71">
        <v>7</v>
      </c>
      <c r="H71">
        <v>8</v>
      </c>
      <c r="I71" s="1">
        <v>0.13</v>
      </c>
      <c r="J71" s="2">
        <f>VLOOKUP(Query2[[#This Row],[TeamType]],[1]!Query9[[TeamType]:[Pct]], 4, FALSE)</f>
        <v>27</v>
      </c>
      <c r="K71" s="3">
        <f>Query2[[#This Row],[Total]]/Query2[[#This Row],[Team FGtype]]</f>
        <v>0.29629629629629628</v>
      </c>
      <c r="L71">
        <f>VLOOKUP(Query2[[#This Row],[team]],[1]!Query1[[team]:[Total]], 4, FALSE)</f>
        <v>79</v>
      </c>
      <c r="M71" s="3">
        <f>Query2[[#This Row],[Total]]/Query2[[#This Row],[Team Total]]</f>
        <v>0.10126582278481013</v>
      </c>
      <c r="N71" s="4">
        <f>Query2[[#This Row],[Player/Team Total ]]*Query2[[#This Row],[Pct]]</f>
        <v>1.3164556962025316E-2</v>
      </c>
    </row>
    <row r="72" spans="1:14" x14ac:dyDescent="0.25">
      <c r="A72">
        <v>2024</v>
      </c>
      <c r="B72" s="28" t="s">
        <v>55</v>
      </c>
      <c r="C72" s="2" t="s">
        <v>256</v>
      </c>
      <c r="D72" s="28" t="s">
        <v>93</v>
      </c>
      <c r="E72" s="28" t="s">
        <v>18</v>
      </c>
      <c r="F72">
        <v>4</v>
      </c>
      <c r="G72">
        <v>4</v>
      </c>
      <c r="H72">
        <v>8</v>
      </c>
      <c r="I72" s="1">
        <v>0.5</v>
      </c>
      <c r="J72" s="2">
        <f>VLOOKUP(Query2[[#This Row],[TeamType]],[1]!Query9[[TeamType]:[Pct]], 4, FALSE)</f>
        <v>46</v>
      </c>
      <c r="K72" s="3">
        <f>Query2[[#This Row],[Total]]/Query2[[#This Row],[Team FGtype]]</f>
        <v>0.17391304347826086</v>
      </c>
      <c r="L72">
        <f>VLOOKUP(Query2[[#This Row],[team]],[1]!Query1[[team]:[Total]], 4, FALSE)</f>
        <v>76</v>
      </c>
      <c r="M72" s="3">
        <f>Query2[[#This Row],[Total]]/Query2[[#This Row],[Team Total]]</f>
        <v>0.10526315789473684</v>
      </c>
      <c r="N72" s="4">
        <f>Query2[[#This Row],[Player/Team Total ]]*Query2[[#This Row],[Pct]]</f>
        <v>5.2631578947368418E-2</v>
      </c>
    </row>
    <row r="73" spans="1:14" x14ac:dyDescent="0.25">
      <c r="A73">
        <v>2024</v>
      </c>
      <c r="B73" s="28" t="s">
        <v>110</v>
      </c>
      <c r="C73" s="2" t="s">
        <v>293</v>
      </c>
      <c r="D73" s="28" t="s">
        <v>182</v>
      </c>
      <c r="E73" s="28" t="s">
        <v>11</v>
      </c>
      <c r="F73">
        <v>3</v>
      </c>
      <c r="G73">
        <v>5</v>
      </c>
      <c r="H73">
        <v>8</v>
      </c>
      <c r="I73" s="1">
        <v>0.38</v>
      </c>
      <c r="J73" s="2">
        <f>VLOOKUP(Query2[[#This Row],[TeamType]],[1]!Query9[[TeamType]:[Pct]], 4, FALSE)</f>
        <v>38</v>
      </c>
      <c r="K73" s="3">
        <f>Query2[[#This Row],[Total]]/Query2[[#This Row],[Team FGtype]]</f>
        <v>0.21052631578947367</v>
      </c>
      <c r="L73">
        <f>VLOOKUP(Query2[[#This Row],[team]],[1]!Query1[[team]:[Total]], 4, FALSE)</f>
        <v>75</v>
      </c>
      <c r="M73" s="3">
        <f>Query2[[#This Row],[Total]]/Query2[[#This Row],[Team Total]]</f>
        <v>0.10666666666666667</v>
      </c>
      <c r="N73" s="4">
        <f>Query2[[#This Row],[Player/Team Total ]]*Query2[[#This Row],[Pct]]</f>
        <v>4.0533333333333338E-2</v>
      </c>
    </row>
    <row r="74" spans="1:14" x14ac:dyDescent="0.25">
      <c r="A74">
        <v>2024</v>
      </c>
      <c r="B74" s="28" t="s">
        <v>70</v>
      </c>
      <c r="C74" s="2" t="s">
        <v>287</v>
      </c>
      <c r="D74" s="28" t="s">
        <v>220</v>
      </c>
      <c r="E74" s="28" t="s">
        <v>11</v>
      </c>
      <c r="F74">
        <v>3</v>
      </c>
      <c r="G74">
        <v>5</v>
      </c>
      <c r="H74">
        <v>8</v>
      </c>
      <c r="I74" s="1">
        <v>0.38</v>
      </c>
      <c r="J74" s="2">
        <f>VLOOKUP(Query2[[#This Row],[TeamType]],[1]!Query9[[TeamType]:[Pct]], 4, FALSE)</f>
        <v>34</v>
      </c>
      <c r="K74" s="3">
        <f>Query2[[#This Row],[Total]]/Query2[[#This Row],[Team FGtype]]</f>
        <v>0.23529411764705882</v>
      </c>
      <c r="L74">
        <f>VLOOKUP(Query2[[#This Row],[team]],[1]!Query1[[team]:[Total]], 4, FALSE)</f>
        <v>88</v>
      </c>
      <c r="M74" s="3">
        <f>Query2[[#This Row],[Total]]/Query2[[#This Row],[Team Total]]</f>
        <v>9.0909090909090912E-2</v>
      </c>
      <c r="N74" s="4">
        <f>Query2[[#This Row],[Player/Team Total ]]*Query2[[#This Row],[Pct]]</f>
        <v>3.4545454545454546E-2</v>
      </c>
    </row>
    <row r="75" spans="1:14" x14ac:dyDescent="0.25">
      <c r="A75">
        <v>2024</v>
      </c>
      <c r="B75" s="28" t="s">
        <v>70</v>
      </c>
      <c r="C75" s="2" t="s">
        <v>254</v>
      </c>
      <c r="D75" s="28" t="s">
        <v>71</v>
      </c>
      <c r="E75" s="28" t="s">
        <v>18</v>
      </c>
      <c r="F75">
        <v>3</v>
      </c>
      <c r="G75">
        <v>5</v>
      </c>
      <c r="H75">
        <v>8</v>
      </c>
      <c r="I75" s="1">
        <v>0.38</v>
      </c>
      <c r="J75" s="2">
        <f>VLOOKUP(Query2[[#This Row],[TeamType]],[1]!Query9[[TeamType]:[Pct]], 4, FALSE)</f>
        <v>48</v>
      </c>
      <c r="K75" s="3">
        <f>Query2[[#This Row],[Total]]/Query2[[#This Row],[Team FGtype]]</f>
        <v>0.16666666666666666</v>
      </c>
      <c r="L75">
        <f>VLOOKUP(Query2[[#This Row],[team]],[1]!Query1[[team]:[Total]], 4, FALSE)</f>
        <v>88</v>
      </c>
      <c r="M75" s="3">
        <f>Query2[[#This Row],[Total]]/Query2[[#This Row],[Team Total]]</f>
        <v>9.0909090909090912E-2</v>
      </c>
      <c r="N75" s="4">
        <f>Query2[[#This Row],[Player/Team Total ]]*Query2[[#This Row],[Pct]]</f>
        <v>3.4545454545454546E-2</v>
      </c>
    </row>
    <row r="76" spans="1:14" x14ac:dyDescent="0.25">
      <c r="A76">
        <v>2024</v>
      </c>
      <c r="B76" s="28" t="s">
        <v>13</v>
      </c>
      <c r="C76" s="2" t="s">
        <v>246</v>
      </c>
      <c r="D76" s="28" t="s">
        <v>14</v>
      </c>
      <c r="E76" s="28" t="s">
        <v>11</v>
      </c>
      <c r="F76">
        <v>5</v>
      </c>
      <c r="G76">
        <v>3</v>
      </c>
      <c r="H76">
        <v>8</v>
      </c>
      <c r="I76" s="1">
        <v>0.63</v>
      </c>
      <c r="J76" s="2">
        <f>VLOOKUP(Query2[[#This Row],[TeamType]],[1]!Query9[[TeamType]:[Pct]], 4, FALSE)</f>
        <v>38</v>
      </c>
      <c r="K76" s="3">
        <f>Query2[[#This Row],[Total]]/Query2[[#This Row],[Team FGtype]]</f>
        <v>0.21052631578947367</v>
      </c>
      <c r="L76">
        <f>VLOOKUP(Query2[[#This Row],[team]],[1]!Query1[[team]:[Total]], 4, FALSE)</f>
        <v>98</v>
      </c>
      <c r="M76" s="3">
        <f>Query2[[#This Row],[Total]]/Query2[[#This Row],[Team Total]]</f>
        <v>8.1632653061224483E-2</v>
      </c>
      <c r="N76" s="4">
        <f>Query2[[#This Row],[Player/Team Total ]]*Query2[[#This Row],[Pct]]</f>
        <v>5.1428571428571428E-2</v>
      </c>
    </row>
    <row r="77" spans="1:14" x14ac:dyDescent="0.25">
      <c r="A77">
        <v>2024</v>
      </c>
      <c r="B77" s="28" t="s">
        <v>22</v>
      </c>
      <c r="C77" s="2" t="s">
        <v>241</v>
      </c>
      <c r="D77" s="28" t="s">
        <v>82</v>
      </c>
      <c r="E77" s="28" t="s">
        <v>18</v>
      </c>
      <c r="F77">
        <v>3</v>
      </c>
      <c r="G77">
        <v>5</v>
      </c>
      <c r="H77">
        <v>8</v>
      </c>
      <c r="I77" s="1">
        <v>0.38</v>
      </c>
      <c r="J77" s="2">
        <f>VLOOKUP(Query2[[#This Row],[TeamType]],[1]!Query9[[TeamType]:[Pct]], 4, FALSE)</f>
        <v>61</v>
      </c>
      <c r="K77" s="3">
        <f>Query2[[#This Row],[Total]]/Query2[[#This Row],[Team FGtype]]</f>
        <v>0.13114754098360656</v>
      </c>
      <c r="L77">
        <f>VLOOKUP(Query2[[#This Row],[team]],[1]!Query1[[team]:[Total]], 4, FALSE)</f>
        <v>93</v>
      </c>
      <c r="M77" s="3">
        <f>Query2[[#This Row],[Total]]/Query2[[#This Row],[Team Total]]</f>
        <v>8.6021505376344093E-2</v>
      </c>
      <c r="N77" s="4">
        <f>Query2[[#This Row],[Player/Team Total ]]*Query2[[#This Row],[Pct]]</f>
        <v>3.2688172043010756E-2</v>
      </c>
    </row>
    <row r="78" spans="1:14" x14ac:dyDescent="0.25">
      <c r="A78">
        <v>2024</v>
      </c>
      <c r="B78" s="28" t="s">
        <v>25</v>
      </c>
      <c r="C78" s="2" t="s">
        <v>250</v>
      </c>
      <c r="D78" s="28" t="s">
        <v>57</v>
      </c>
      <c r="E78" s="28" t="s">
        <v>11</v>
      </c>
      <c r="F78">
        <v>3</v>
      </c>
      <c r="G78">
        <v>5</v>
      </c>
      <c r="H78">
        <v>8</v>
      </c>
      <c r="I78" s="1">
        <v>0.38</v>
      </c>
      <c r="J78" s="2">
        <f>VLOOKUP(Query2[[#This Row],[TeamType]],[1]!Query9[[TeamType]:[Pct]], 4, FALSE)</f>
        <v>46</v>
      </c>
      <c r="K78" s="3">
        <f>Query2[[#This Row],[Total]]/Query2[[#This Row],[Team FGtype]]</f>
        <v>0.17391304347826086</v>
      </c>
      <c r="L78">
        <f>VLOOKUP(Query2[[#This Row],[team]],[1]!Query1[[team]:[Total]], 4, FALSE)</f>
        <v>87</v>
      </c>
      <c r="M78" s="3">
        <f>Query2[[#This Row],[Total]]/Query2[[#This Row],[Team Total]]</f>
        <v>9.1954022988505746E-2</v>
      </c>
      <c r="N78" s="4">
        <f>Query2[[#This Row],[Player/Team Total ]]*Query2[[#This Row],[Pct]]</f>
        <v>3.4942528735632181E-2</v>
      </c>
    </row>
    <row r="79" spans="1:14" x14ac:dyDescent="0.25">
      <c r="A79">
        <v>2024</v>
      </c>
      <c r="B79" s="28" t="s">
        <v>66</v>
      </c>
      <c r="C79" s="2" t="s">
        <v>248</v>
      </c>
      <c r="D79" s="28" t="s">
        <v>77</v>
      </c>
      <c r="E79" s="28" t="s">
        <v>18</v>
      </c>
      <c r="F79">
        <v>4</v>
      </c>
      <c r="G79">
        <v>4</v>
      </c>
      <c r="H79">
        <v>8</v>
      </c>
      <c r="I79" s="1">
        <v>0.5</v>
      </c>
      <c r="J79" s="2">
        <f>VLOOKUP(Query2[[#This Row],[TeamType]],[1]!Query9[[TeamType]:[Pct]], 4, FALSE)</f>
        <v>54</v>
      </c>
      <c r="K79" s="3">
        <f>Query2[[#This Row],[Total]]/Query2[[#This Row],[Team FGtype]]</f>
        <v>0.14814814814814814</v>
      </c>
      <c r="L79">
        <f>VLOOKUP(Query2[[#This Row],[team]],[1]!Query1[[team]:[Total]], 4, FALSE)</f>
        <v>87</v>
      </c>
      <c r="M79" s="3">
        <f>Query2[[#This Row],[Total]]/Query2[[#This Row],[Team Total]]</f>
        <v>9.1954022988505746E-2</v>
      </c>
      <c r="N79" s="4">
        <f>Query2[[#This Row],[Player/Team Total ]]*Query2[[#This Row],[Pct]]</f>
        <v>4.5977011494252873E-2</v>
      </c>
    </row>
    <row r="80" spans="1:14" x14ac:dyDescent="0.25">
      <c r="A80">
        <v>2024</v>
      </c>
      <c r="B80" s="28" t="s">
        <v>42</v>
      </c>
      <c r="C80" s="2" t="s">
        <v>262</v>
      </c>
      <c r="D80" s="28" t="s">
        <v>43</v>
      </c>
      <c r="E80" s="28" t="s">
        <v>18</v>
      </c>
      <c r="F80">
        <v>4</v>
      </c>
      <c r="G80">
        <v>4</v>
      </c>
      <c r="H80">
        <v>8</v>
      </c>
      <c r="I80" s="1">
        <v>0.5</v>
      </c>
      <c r="J80" s="2">
        <f>VLOOKUP(Query2[[#This Row],[TeamType]],[1]!Query9[[TeamType]:[Pct]], 4, FALSE)</f>
        <v>33</v>
      </c>
      <c r="K80" s="3">
        <f>Query2[[#This Row],[Total]]/Query2[[#This Row],[Team FGtype]]</f>
        <v>0.24242424242424243</v>
      </c>
      <c r="L80">
        <f>VLOOKUP(Query2[[#This Row],[team]],[1]!Query1[[team]:[Total]], 4, FALSE)</f>
        <v>65</v>
      </c>
      <c r="M80" s="3">
        <f>Query2[[#This Row],[Total]]/Query2[[#This Row],[Team Total]]</f>
        <v>0.12307692307692308</v>
      </c>
      <c r="N80" s="4">
        <f>Query2[[#This Row],[Player/Team Total ]]*Query2[[#This Row],[Pct]]</f>
        <v>6.1538461538461542E-2</v>
      </c>
    </row>
    <row r="81" spans="1:14" x14ac:dyDescent="0.25">
      <c r="A81">
        <v>2024</v>
      </c>
      <c r="B81" s="28" t="s">
        <v>66</v>
      </c>
      <c r="C81" s="2" t="s">
        <v>281</v>
      </c>
      <c r="D81" s="28" t="s">
        <v>77</v>
      </c>
      <c r="E81" s="28" t="s">
        <v>11</v>
      </c>
      <c r="F81">
        <v>0</v>
      </c>
      <c r="G81">
        <v>7</v>
      </c>
      <c r="H81">
        <v>7</v>
      </c>
      <c r="I81" s="1">
        <v>0</v>
      </c>
      <c r="J81" s="2">
        <f>VLOOKUP(Query2[[#This Row],[TeamType]],[1]!Query9[[TeamType]:[Pct]], 4, FALSE)</f>
        <v>31</v>
      </c>
      <c r="K81" s="3">
        <f>Query2[[#This Row],[Total]]/Query2[[#This Row],[Team FGtype]]</f>
        <v>0.22580645161290322</v>
      </c>
      <c r="L81">
        <f>VLOOKUP(Query2[[#This Row],[team]],[1]!Query1[[team]:[Total]], 4, FALSE)</f>
        <v>87</v>
      </c>
      <c r="M81" s="3">
        <f>Query2[[#This Row],[Total]]/Query2[[#This Row],[Team Total]]</f>
        <v>8.0459770114942528E-2</v>
      </c>
      <c r="N81" s="4">
        <f>Query2[[#This Row],[Player/Team Total ]]*Query2[[#This Row],[Pct]]</f>
        <v>0</v>
      </c>
    </row>
    <row r="82" spans="1:14" x14ac:dyDescent="0.25">
      <c r="A82">
        <v>2024</v>
      </c>
      <c r="B82" s="28" t="s">
        <v>22</v>
      </c>
      <c r="C82" s="2" t="s">
        <v>282</v>
      </c>
      <c r="D82" s="28" t="s">
        <v>82</v>
      </c>
      <c r="E82" s="28" t="s">
        <v>11</v>
      </c>
      <c r="F82">
        <v>2</v>
      </c>
      <c r="G82">
        <v>5</v>
      </c>
      <c r="H82">
        <v>7</v>
      </c>
      <c r="I82" s="1">
        <v>0.28999999999999998</v>
      </c>
      <c r="J82" s="2">
        <f>VLOOKUP(Query2[[#This Row],[TeamType]],[1]!Query9[[TeamType]:[Pct]], 4, FALSE)</f>
        <v>25</v>
      </c>
      <c r="K82" s="3">
        <f>Query2[[#This Row],[Total]]/Query2[[#This Row],[Team FGtype]]</f>
        <v>0.28000000000000003</v>
      </c>
      <c r="L82">
        <f>VLOOKUP(Query2[[#This Row],[team]],[1]!Query1[[team]:[Total]], 4, FALSE)</f>
        <v>93</v>
      </c>
      <c r="M82" s="3">
        <f>Query2[[#This Row],[Total]]/Query2[[#This Row],[Team Total]]</f>
        <v>7.5268817204301078E-2</v>
      </c>
      <c r="N82" s="4">
        <f>Query2[[#This Row],[Player/Team Total ]]*Query2[[#This Row],[Pct]]</f>
        <v>2.1827956989247312E-2</v>
      </c>
    </row>
    <row r="83" spans="1:14" x14ac:dyDescent="0.25">
      <c r="A83">
        <v>2024</v>
      </c>
      <c r="B83" s="28" t="s">
        <v>63</v>
      </c>
      <c r="C83" s="2" t="s">
        <v>253</v>
      </c>
      <c r="D83" s="28" t="s">
        <v>212</v>
      </c>
      <c r="E83" s="28" t="s">
        <v>18</v>
      </c>
      <c r="F83">
        <v>4</v>
      </c>
      <c r="G83">
        <v>3</v>
      </c>
      <c r="H83">
        <v>7</v>
      </c>
      <c r="I83" s="1">
        <v>0.56999999999999995</v>
      </c>
      <c r="J83" s="2">
        <f>VLOOKUP(Query2[[#This Row],[TeamType]],[1]!Query9[[TeamType]:[Pct]], 4, FALSE)</f>
        <v>33</v>
      </c>
      <c r="K83" s="3">
        <f>Query2[[#This Row],[Total]]/Query2[[#This Row],[Team FGtype]]</f>
        <v>0.21212121212121213</v>
      </c>
      <c r="L83">
        <f>VLOOKUP(Query2[[#This Row],[team]],[1]!Query1[[team]:[Total]], 4, FALSE)</f>
        <v>54</v>
      </c>
      <c r="M83" s="3">
        <f>Query2[[#This Row],[Total]]/Query2[[#This Row],[Team Total]]</f>
        <v>0.12962962962962962</v>
      </c>
      <c r="N83" s="4">
        <f>Query2[[#This Row],[Player/Team Total ]]*Query2[[#This Row],[Pct]]</f>
        <v>7.3888888888888879E-2</v>
      </c>
    </row>
    <row r="84" spans="1:14" x14ac:dyDescent="0.25">
      <c r="A84">
        <v>2024</v>
      </c>
      <c r="B84" s="28" t="s">
        <v>13</v>
      </c>
      <c r="C84" s="2" t="s">
        <v>285</v>
      </c>
      <c r="D84" s="28" t="s">
        <v>90</v>
      </c>
      <c r="E84" s="28" t="s">
        <v>83</v>
      </c>
      <c r="F84">
        <v>5</v>
      </c>
      <c r="G84">
        <v>2</v>
      </c>
      <c r="H84">
        <v>7</v>
      </c>
      <c r="I84" s="1">
        <v>0.71</v>
      </c>
      <c r="J84" s="2">
        <f>VLOOKUP(Query2[[#This Row],[TeamType]],[1]!Query9[[TeamType]:[Pct]], 4, FALSE)</f>
        <v>11</v>
      </c>
      <c r="K84" s="3">
        <f>Query2[[#This Row],[Total]]/Query2[[#This Row],[Team FGtype]]</f>
        <v>0.63636363636363635</v>
      </c>
      <c r="L84">
        <f>VLOOKUP(Query2[[#This Row],[team]],[1]!Query1[[team]:[Total]], 4, FALSE)</f>
        <v>98</v>
      </c>
      <c r="M84" s="3">
        <f>Query2[[#This Row],[Total]]/Query2[[#This Row],[Team Total]]</f>
        <v>7.1428571428571425E-2</v>
      </c>
      <c r="N84" s="4">
        <f>Query2[[#This Row],[Player/Team Total ]]*Query2[[#This Row],[Pct]]</f>
        <v>5.0714285714285712E-2</v>
      </c>
    </row>
    <row r="85" spans="1:14" x14ac:dyDescent="0.25">
      <c r="A85">
        <v>2024</v>
      </c>
      <c r="B85" s="28" t="s">
        <v>70</v>
      </c>
      <c r="C85" s="2" t="s">
        <v>287</v>
      </c>
      <c r="D85" s="28" t="s">
        <v>74</v>
      </c>
      <c r="E85" s="28" t="s">
        <v>11</v>
      </c>
      <c r="F85">
        <v>2</v>
      </c>
      <c r="G85">
        <v>5</v>
      </c>
      <c r="H85">
        <v>7</v>
      </c>
      <c r="I85" s="1">
        <v>0.28999999999999998</v>
      </c>
      <c r="J85" s="2">
        <f>VLOOKUP(Query2[[#This Row],[TeamType]],[1]!Query9[[TeamType]:[Pct]], 4, FALSE)</f>
        <v>34</v>
      </c>
      <c r="K85" s="3">
        <f>Query2[[#This Row],[Total]]/Query2[[#This Row],[Team FGtype]]</f>
        <v>0.20588235294117646</v>
      </c>
      <c r="L85">
        <f>VLOOKUP(Query2[[#This Row],[team]],[1]!Query1[[team]:[Total]], 4, FALSE)</f>
        <v>88</v>
      </c>
      <c r="M85" s="3">
        <f>Query2[[#This Row],[Total]]/Query2[[#This Row],[Team Total]]</f>
        <v>7.9545454545454544E-2</v>
      </c>
      <c r="N85" s="4">
        <f>Query2[[#This Row],[Player/Team Total ]]*Query2[[#This Row],[Pct]]</f>
        <v>2.3068181818181818E-2</v>
      </c>
    </row>
    <row r="86" spans="1:14" x14ac:dyDescent="0.25">
      <c r="A86">
        <v>2024</v>
      </c>
      <c r="B86" s="28" t="s">
        <v>15</v>
      </c>
      <c r="C86" s="2" t="s">
        <v>247</v>
      </c>
      <c r="D86" s="28" t="s">
        <v>75</v>
      </c>
      <c r="E86" s="28" t="s">
        <v>18</v>
      </c>
      <c r="F86">
        <v>1</v>
      </c>
      <c r="G86">
        <v>6</v>
      </c>
      <c r="H86">
        <v>7</v>
      </c>
      <c r="I86" s="1">
        <v>0.14000000000000001</v>
      </c>
      <c r="J86" s="2">
        <f>VLOOKUP(Query2[[#This Row],[TeamType]],[1]!Query9[[TeamType]:[Pct]], 4, FALSE)</f>
        <v>49</v>
      </c>
      <c r="K86" s="3">
        <f>Query2[[#This Row],[Total]]/Query2[[#This Row],[Team FGtype]]</f>
        <v>0.14285714285714285</v>
      </c>
      <c r="L86">
        <f>VLOOKUP(Query2[[#This Row],[team]],[1]!Query1[[team]:[Total]], 4, FALSE)</f>
        <v>84</v>
      </c>
      <c r="M86" s="3">
        <f>Query2[[#This Row],[Total]]/Query2[[#This Row],[Team Total]]</f>
        <v>8.3333333333333329E-2</v>
      </c>
      <c r="N86" s="4">
        <f>Query2[[#This Row],[Player/Team Total ]]*Query2[[#This Row],[Pct]]</f>
        <v>1.1666666666666667E-2</v>
      </c>
    </row>
    <row r="87" spans="1:14" x14ac:dyDescent="0.25">
      <c r="A87">
        <v>2024</v>
      </c>
      <c r="B87" s="28" t="s">
        <v>15</v>
      </c>
      <c r="C87" s="2" t="s">
        <v>245</v>
      </c>
      <c r="D87" s="28" t="s">
        <v>75</v>
      </c>
      <c r="E87" s="28" t="s">
        <v>11</v>
      </c>
      <c r="F87">
        <v>3</v>
      </c>
      <c r="G87">
        <v>4</v>
      </c>
      <c r="H87">
        <v>7</v>
      </c>
      <c r="I87" s="1">
        <v>0.43</v>
      </c>
      <c r="J87" s="2">
        <f>VLOOKUP(Query2[[#This Row],[TeamType]],[1]!Query9[[TeamType]:[Pct]], 4, FALSE)</f>
        <v>30</v>
      </c>
      <c r="K87" s="3">
        <f>Query2[[#This Row],[Total]]/Query2[[#This Row],[Team FGtype]]</f>
        <v>0.23333333333333334</v>
      </c>
      <c r="L87">
        <f>VLOOKUP(Query2[[#This Row],[team]],[1]!Query1[[team]:[Total]], 4, FALSE)</f>
        <v>84</v>
      </c>
      <c r="M87" s="3">
        <f>Query2[[#This Row],[Total]]/Query2[[#This Row],[Team Total]]</f>
        <v>8.3333333333333329E-2</v>
      </c>
      <c r="N87" s="4">
        <f>Query2[[#This Row],[Player/Team Total ]]*Query2[[#This Row],[Pct]]</f>
        <v>3.5833333333333328E-2</v>
      </c>
    </row>
    <row r="88" spans="1:14" x14ac:dyDescent="0.25">
      <c r="A88">
        <v>2024</v>
      </c>
      <c r="B88" s="28" t="s">
        <v>66</v>
      </c>
      <c r="C88" s="2" t="s">
        <v>248</v>
      </c>
      <c r="D88" s="28" t="s">
        <v>225</v>
      </c>
      <c r="E88" s="28" t="s">
        <v>18</v>
      </c>
      <c r="F88">
        <v>5</v>
      </c>
      <c r="G88">
        <v>2</v>
      </c>
      <c r="H88">
        <v>7</v>
      </c>
      <c r="I88" s="1">
        <v>0.71</v>
      </c>
      <c r="J88" s="2">
        <f>VLOOKUP(Query2[[#This Row],[TeamType]],[1]!Query9[[TeamType]:[Pct]], 4, FALSE)</f>
        <v>54</v>
      </c>
      <c r="K88" s="3">
        <f>Query2[[#This Row],[Total]]/Query2[[#This Row],[Team FGtype]]</f>
        <v>0.12962962962962962</v>
      </c>
      <c r="L88">
        <f>VLOOKUP(Query2[[#This Row],[team]],[1]!Query1[[team]:[Total]], 4, FALSE)</f>
        <v>87</v>
      </c>
      <c r="M88" s="3">
        <f>Query2[[#This Row],[Total]]/Query2[[#This Row],[Team Total]]</f>
        <v>8.0459770114942528E-2</v>
      </c>
      <c r="N88" s="4">
        <f>Query2[[#This Row],[Player/Team Total ]]*Query2[[#This Row],[Pct]]</f>
        <v>5.712643678160919E-2</v>
      </c>
    </row>
    <row r="89" spans="1:14" x14ac:dyDescent="0.25">
      <c r="A89">
        <v>2024</v>
      </c>
      <c r="B89" s="28" t="s">
        <v>15</v>
      </c>
      <c r="C89" s="2" t="s">
        <v>245</v>
      </c>
      <c r="D89" s="28" t="s">
        <v>16</v>
      </c>
      <c r="E89" s="28" t="s">
        <v>11</v>
      </c>
      <c r="F89">
        <v>4</v>
      </c>
      <c r="G89">
        <v>3</v>
      </c>
      <c r="H89">
        <v>7</v>
      </c>
      <c r="I89" s="1">
        <v>0.56999999999999995</v>
      </c>
      <c r="J89" s="2">
        <f>VLOOKUP(Query2[[#This Row],[TeamType]],[1]!Query9[[TeamType]:[Pct]], 4, FALSE)</f>
        <v>30</v>
      </c>
      <c r="K89" s="3">
        <f>Query2[[#This Row],[Total]]/Query2[[#This Row],[Team FGtype]]</f>
        <v>0.23333333333333334</v>
      </c>
      <c r="L89">
        <f>VLOOKUP(Query2[[#This Row],[team]],[1]!Query1[[team]:[Total]], 4, FALSE)</f>
        <v>84</v>
      </c>
      <c r="M89" s="3">
        <f>Query2[[#This Row],[Total]]/Query2[[#This Row],[Team Total]]</f>
        <v>8.3333333333333329E-2</v>
      </c>
      <c r="N89" s="4">
        <f>Query2[[#This Row],[Player/Team Total ]]*Query2[[#This Row],[Pct]]</f>
        <v>4.7499999999999994E-2</v>
      </c>
    </row>
    <row r="90" spans="1:14" x14ac:dyDescent="0.25">
      <c r="A90">
        <v>2024</v>
      </c>
      <c r="B90" s="28" t="s">
        <v>51</v>
      </c>
      <c r="C90" s="2" t="s">
        <v>279</v>
      </c>
      <c r="D90" s="28" t="s">
        <v>228</v>
      </c>
      <c r="E90" s="28" t="s">
        <v>11</v>
      </c>
      <c r="F90">
        <v>1</v>
      </c>
      <c r="G90">
        <v>6</v>
      </c>
      <c r="H90">
        <v>7</v>
      </c>
      <c r="I90" s="1">
        <v>0.14000000000000001</v>
      </c>
      <c r="J90" s="2">
        <f>VLOOKUP(Query2[[#This Row],[TeamType]],[1]!Query9[[TeamType]:[Pct]], 4, FALSE)</f>
        <v>28</v>
      </c>
      <c r="K90" s="3">
        <f>Query2[[#This Row],[Total]]/Query2[[#This Row],[Team FGtype]]</f>
        <v>0.25</v>
      </c>
      <c r="L90">
        <f>VLOOKUP(Query2[[#This Row],[team]],[1]!Query1[[team]:[Total]], 4, FALSE)</f>
        <v>79</v>
      </c>
      <c r="M90" s="3">
        <f>Query2[[#This Row],[Total]]/Query2[[#This Row],[Team Total]]</f>
        <v>8.8607594936708861E-2</v>
      </c>
      <c r="N90" s="4">
        <f>Query2[[#This Row],[Player/Team Total ]]*Query2[[#This Row],[Pct]]</f>
        <v>1.2405063291139242E-2</v>
      </c>
    </row>
    <row r="91" spans="1:14" x14ac:dyDescent="0.25">
      <c r="A91">
        <v>2024</v>
      </c>
      <c r="B91" s="28" t="s">
        <v>110</v>
      </c>
      <c r="C91" s="2" t="s">
        <v>257</v>
      </c>
      <c r="D91" s="28" t="s">
        <v>184</v>
      </c>
      <c r="E91" s="28" t="s">
        <v>18</v>
      </c>
      <c r="F91">
        <v>5</v>
      </c>
      <c r="G91">
        <v>2</v>
      </c>
      <c r="H91">
        <v>7</v>
      </c>
      <c r="I91" s="1">
        <v>0.71</v>
      </c>
      <c r="J91" s="2">
        <f>VLOOKUP(Query2[[#This Row],[TeamType]],[1]!Query9[[TeamType]:[Pct]], 4, FALSE)</f>
        <v>33</v>
      </c>
      <c r="K91" s="3">
        <f>Query2[[#This Row],[Total]]/Query2[[#This Row],[Team FGtype]]</f>
        <v>0.21212121212121213</v>
      </c>
      <c r="L91">
        <f>VLOOKUP(Query2[[#This Row],[team]],[1]!Query1[[team]:[Total]], 4, FALSE)</f>
        <v>75</v>
      </c>
      <c r="M91" s="3">
        <f>Query2[[#This Row],[Total]]/Query2[[#This Row],[Team Total]]</f>
        <v>9.3333333333333338E-2</v>
      </c>
      <c r="N91" s="4">
        <f>Query2[[#This Row],[Player/Team Total ]]*Query2[[#This Row],[Pct]]</f>
        <v>6.6266666666666668E-2</v>
      </c>
    </row>
    <row r="92" spans="1:14" x14ac:dyDescent="0.25">
      <c r="A92">
        <v>2024</v>
      </c>
      <c r="B92" s="28" t="s">
        <v>53</v>
      </c>
      <c r="C92" s="2" t="s">
        <v>243</v>
      </c>
      <c r="D92" s="28" t="s">
        <v>186</v>
      </c>
      <c r="E92" s="28" t="s">
        <v>18</v>
      </c>
      <c r="F92">
        <v>4</v>
      </c>
      <c r="G92">
        <v>3</v>
      </c>
      <c r="H92">
        <v>7</v>
      </c>
      <c r="I92" s="1">
        <v>0.56999999999999995</v>
      </c>
      <c r="J92" s="2">
        <f>VLOOKUP(Query2[[#This Row],[TeamType]],[1]!Query9[[TeamType]:[Pct]], 4, FALSE)</f>
        <v>44</v>
      </c>
      <c r="K92" s="3">
        <f>Query2[[#This Row],[Total]]/Query2[[#This Row],[Team FGtype]]</f>
        <v>0.15909090909090909</v>
      </c>
      <c r="L92">
        <f>VLOOKUP(Query2[[#This Row],[team]],[1]!Query1[[team]:[Total]], 4, FALSE)</f>
        <v>70</v>
      </c>
      <c r="M92" s="3">
        <f>Query2[[#This Row],[Total]]/Query2[[#This Row],[Team Total]]</f>
        <v>0.1</v>
      </c>
      <c r="N92" s="4">
        <f>Query2[[#This Row],[Player/Team Total ]]*Query2[[#This Row],[Pct]]</f>
        <v>5.6999999999999995E-2</v>
      </c>
    </row>
    <row r="93" spans="1:14" x14ac:dyDescent="0.25">
      <c r="A93">
        <v>2024</v>
      </c>
      <c r="B93" s="28" t="s">
        <v>102</v>
      </c>
      <c r="C93" s="2" t="s">
        <v>278</v>
      </c>
      <c r="D93" s="28" t="s">
        <v>106</v>
      </c>
      <c r="E93" s="28" t="s">
        <v>18</v>
      </c>
      <c r="F93">
        <v>6</v>
      </c>
      <c r="G93">
        <v>1</v>
      </c>
      <c r="H93">
        <v>7</v>
      </c>
      <c r="I93" s="1">
        <v>0.86</v>
      </c>
      <c r="J93" s="2">
        <f>VLOOKUP(Query2[[#This Row],[TeamType]],[1]!Query9[[TeamType]:[Pct]], 4, FALSE)</f>
        <v>43</v>
      </c>
      <c r="K93" s="3">
        <f>Query2[[#This Row],[Total]]/Query2[[#This Row],[Team FGtype]]</f>
        <v>0.16279069767441862</v>
      </c>
      <c r="L93">
        <f>VLOOKUP(Query2[[#This Row],[team]],[1]!Query1[[team]:[Total]], 4, FALSE)</f>
        <v>61</v>
      </c>
      <c r="M93" s="3">
        <f>Query2[[#This Row],[Total]]/Query2[[#This Row],[Team Total]]</f>
        <v>0.11475409836065574</v>
      </c>
      <c r="N93" s="4">
        <f>Query2[[#This Row],[Player/Team Total ]]*Query2[[#This Row],[Pct]]</f>
        <v>9.8688524590163931E-2</v>
      </c>
    </row>
    <row r="94" spans="1:14" x14ac:dyDescent="0.25">
      <c r="A94">
        <v>2024</v>
      </c>
      <c r="B94" s="28" t="s">
        <v>53</v>
      </c>
      <c r="C94" s="2" t="s">
        <v>243</v>
      </c>
      <c r="D94" s="28" t="s">
        <v>421</v>
      </c>
      <c r="E94" s="28" t="s">
        <v>18</v>
      </c>
      <c r="F94">
        <v>3</v>
      </c>
      <c r="G94">
        <v>4</v>
      </c>
      <c r="H94">
        <v>7</v>
      </c>
      <c r="I94" s="1">
        <v>0.43</v>
      </c>
      <c r="J94" s="2">
        <f>VLOOKUP(Query2[[#This Row],[TeamType]],[1]!Query9[[TeamType]:[Pct]], 4, FALSE)</f>
        <v>44</v>
      </c>
      <c r="K94" s="3">
        <f>Query2[[#This Row],[Total]]/Query2[[#This Row],[Team FGtype]]</f>
        <v>0.15909090909090909</v>
      </c>
      <c r="L94">
        <f>VLOOKUP(Query2[[#This Row],[team]],[1]!Query1[[team]:[Total]], 4, FALSE)</f>
        <v>70</v>
      </c>
      <c r="M94" s="3">
        <f>Query2[[#This Row],[Total]]/Query2[[#This Row],[Team Total]]</f>
        <v>0.1</v>
      </c>
      <c r="N94" s="4">
        <f>Query2[[#This Row],[Player/Team Total ]]*Query2[[#This Row],[Pct]]</f>
        <v>4.3000000000000003E-2</v>
      </c>
    </row>
    <row r="95" spans="1:14" x14ac:dyDescent="0.25">
      <c r="A95">
        <v>2024</v>
      </c>
      <c r="B95" s="28" t="s">
        <v>55</v>
      </c>
      <c r="C95" s="2" t="s">
        <v>256</v>
      </c>
      <c r="D95" s="28" t="s">
        <v>458</v>
      </c>
      <c r="E95" s="28" t="s">
        <v>18</v>
      </c>
      <c r="F95">
        <v>5</v>
      </c>
      <c r="G95">
        <v>2</v>
      </c>
      <c r="H95">
        <v>7</v>
      </c>
      <c r="I95" s="1">
        <v>0.71</v>
      </c>
      <c r="J95" s="2">
        <f>VLOOKUP(Query2[[#This Row],[TeamType]],[1]!Query9[[TeamType]:[Pct]], 4, FALSE)</f>
        <v>46</v>
      </c>
      <c r="K95" s="3">
        <f>Query2[[#This Row],[Total]]/Query2[[#This Row],[Team FGtype]]</f>
        <v>0.15217391304347827</v>
      </c>
      <c r="L95">
        <f>VLOOKUP(Query2[[#This Row],[team]],[1]!Query1[[team]:[Total]], 4, FALSE)</f>
        <v>76</v>
      </c>
      <c r="M95" s="3">
        <f>Query2[[#This Row],[Total]]/Query2[[#This Row],[Team Total]]</f>
        <v>9.2105263157894732E-2</v>
      </c>
      <c r="N95" s="4">
        <f>Query2[[#This Row],[Player/Team Total ]]*Query2[[#This Row],[Pct]]</f>
        <v>6.5394736842105256E-2</v>
      </c>
    </row>
    <row r="96" spans="1:14" x14ac:dyDescent="0.25">
      <c r="A96">
        <v>2024</v>
      </c>
      <c r="B96" s="28" t="s">
        <v>44</v>
      </c>
      <c r="C96" s="2" t="s">
        <v>301</v>
      </c>
      <c r="D96" s="28" t="s">
        <v>119</v>
      </c>
      <c r="E96" s="28" t="s">
        <v>11</v>
      </c>
      <c r="F96">
        <v>3</v>
      </c>
      <c r="G96">
        <v>4</v>
      </c>
      <c r="H96">
        <v>7</v>
      </c>
      <c r="I96" s="1">
        <v>0.43</v>
      </c>
      <c r="J96" s="2">
        <f>VLOOKUP(Query2[[#This Row],[TeamType]],[1]!Query9[[TeamType]:[Pct]], 4, FALSE)</f>
        <v>23</v>
      </c>
      <c r="K96" s="3">
        <f>Query2[[#This Row],[Total]]/Query2[[#This Row],[Team FGtype]]</f>
        <v>0.30434782608695654</v>
      </c>
      <c r="L96">
        <f>VLOOKUP(Query2[[#This Row],[team]],[1]!Query1[[team]:[Total]], 4, FALSE)</f>
        <v>82</v>
      </c>
      <c r="M96" s="3">
        <f>Query2[[#This Row],[Total]]/Query2[[#This Row],[Team Total]]</f>
        <v>8.5365853658536592E-2</v>
      </c>
      <c r="N96" s="4">
        <f>Query2[[#This Row],[Player/Team Total ]]*Query2[[#This Row],[Pct]]</f>
        <v>3.6707317073170737E-2</v>
      </c>
    </row>
    <row r="97" spans="1:14" x14ac:dyDescent="0.25">
      <c r="A97">
        <v>2024</v>
      </c>
      <c r="B97" s="28" t="s">
        <v>29</v>
      </c>
      <c r="C97" s="2" t="s">
        <v>240</v>
      </c>
      <c r="D97" s="28" t="s">
        <v>40</v>
      </c>
      <c r="E97" s="28" t="s">
        <v>18</v>
      </c>
      <c r="F97">
        <v>3</v>
      </c>
      <c r="G97">
        <v>4</v>
      </c>
      <c r="H97">
        <v>7</v>
      </c>
      <c r="I97" s="1">
        <v>0.43</v>
      </c>
      <c r="J97" s="2">
        <f>VLOOKUP(Query2[[#This Row],[TeamType]],[1]!Query9[[TeamType]:[Pct]], 4, FALSE)</f>
        <v>60</v>
      </c>
      <c r="K97" s="3">
        <f>Query2[[#This Row],[Total]]/Query2[[#This Row],[Team FGtype]]</f>
        <v>0.11666666666666667</v>
      </c>
      <c r="L97">
        <f>VLOOKUP(Query2[[#This Row],[team]],[1]!Query1[[team]:[Total]], 4, FALSE)</f>
        <v>94</v>
      </c>
      <c r="M97" s="3">
        <f>Query2[[#This Row],[Total]]/Query2[[#This Row],[Team Total]]</f>
        <v>7.4468085106382975E-2</v>
      </c>
      <c r="N97" s="4">
        <f>Query2[[#This Row],[Player/Team Total ]]*Query2[[#This Row],[Pct]]</f>
        <v>3.2021276595744677E-2</v>
      </c>
    </row>
    <row r="98" spans="1:14" x14ac:dyDescent="0.25">
      <c r="A98">
        <v>2024</v>
      </c>
      <c r="B98" s="28" t="s">
        <v>46</v>
      </c>
      <c r="C98" s="2" t="s">
        <v>302</v>
      </c>
      <c r="D98" s="28" t="s">
        <v>170</v>
      </c>
      <c r="E98" s="28" t="s">
        <v>18</v>
      </c>
      <c r="F98">
        <v>3</v>
      </c>
      <c r="G98">
        <v>4</v>
      </c>
      <c r="H98">
        <v>7</v>
      </c>
      <c r="I98" s="1">
        <v>0.43</v>
      </c>
      <c r="J98" s="2">
        <f>VLOOKUP(Query2[[#This Row],[TeamType]],[1]!Query9[[TeamType]:[Pct]], 4, FALSE)</f>
        <v>43</v>
      </c>
      <c r="K98" s="3">
        <f>Query2[[#This Row],[Total]]/Query2[[#This Row],[Team FGtype]]</f>
        <v>0.16279069767441862</v>
      </c>
      <c r="L98">
        <f>VLOOKUP(Query2[[#This Row],[team]],[1]!Query1[[team]:[Total]], 4, FALSE)</f>
        <v>71</v>
      </c>
      <c r="M98" s="3">
        <f>Query2[[#This Row],[Total]]/Query2[[#This Row],[Team Total]]</f>
        <v>9.8591549295774641E-2</v>
      </c>
      <c r="N98" s="4">
        <f>Query2[[#This Row],[Player/Team Total ]]*Query2[[#This Row],[Pct]]</f>
        <v>4.2394366197183092E-2</v>
      </c>
    </row>
    <row r="99" spans="1:14" x14ac:dyDescent="0.25">
      <c r="A99">
        <v>2024</v>
      </c>
      <c r="B99" s="28" t="s">
        <v>27</v>
      </c>
      <c r="C99" s="2" t="s">
        <v>265</v>
      </c>
      <c r="D99" s="28" t="s">
        <v>28</v>
      </c>
      <c r="E99" s="28" t="s">
        <v>18</v>
      </c>
      <c r="F99">
        <v>5</v>
      </c>
      <c r="G99">
        <v>2</v>
      </c>
      <c r="H99">
        <v>7</v>
      </c>
      <c r="I99" s="1">
        <v>0.71</v>
      </c>
      <c r="J99" s="2">
        <f>VLOOKUP(Query2[[#This Row],[TeamType]],[1]!Query9[[TeamType]:[Pct]], 4, FALSE)</f>
        <v>42</v>
      </c>
      <c r="K99" s="3">
        <f>Query2[[#This Row],[Total]]/Query2[[#This Row],[Team FGtype]]</f>
        <v>0.16666666666666666</v>
      </c>
      <c r="L99">
        <f>VLOOKUP(Query2[[#This Row],[team]],[1]!Query1[[team]:[Total]], 4, FALSE)</f>
        <v>74</v>
      </c>
      <c r="M99" s="3">
        <f>Query2[[#This Row],[Total]]/Query2[[#This Row],[Team Total]]</f>
        <v>9.45945945945946E-2</v>
      </c>
      <c r="N99" s="4">
        <f>Query2[[#This Row],[Player/Team Total ]]*Query2[[#This Row],[Pct]]</f>
        <v>6.7162162162162156E-2</v>
      </c>
    </row>
    <row r="100" spans="1:14" x14ac:dyDescent="0.25">
      <c r="A100">
        <v>2024</v>
      </c>
      <c r="B100" s="28" t="s">
        <v>97</v>
      </c>
      <c r="C100" s="2" t="s">
        <v>307</v>
      </c>
      <c r="D100" s="28" t="s">
        <v>202</v>
      </c>
      <c r="E100" s="28" t="s">
        <v>11</v>
      </c>
      <c r="F100">
        <v>3</v>
      </c>
      <c r="G100">
        <v>4</v>
      </c>
      <c r="H100">
        <v>7</v>
      </c>
      <c r="I100" s="1">
        <v>0.43</v>
      </c>
      <c r="J100" s="2">
        <f>VLOOKUP(Query2[[#This Row],[TeamType]],[1]!Query9[[TeamType]:[Pct]], 4, FALSE)</f>
        <v>18</v>
      </c>
      <c r="K100" s="3">
        <f>Query2[[#This Row],[Total]]/Query2[[#This Row],[Team FGtype]]</f>
        <v>0.3888888888888889</v>
      </c>
      <c r="L100">
        <f>VLOOKUP(Query2[[#This Row],[team]],[1]!Query1[[team]:[Total]], 4, FALSE)</f>
        <v>70</v>
      </c>
      <c r="M100" s="3">
        <f>Query2[[#This Row],[Total]]/Query2[[#This Row],[Team Total]]</f>
        <v>0.1</v>
      </c>
      <c r="N100" s="4">
        <f>Query2[[#This Row],[Player/Team Total ]]*Query2[[#This Row],[Pct]]</f>
        <v>4.3000000000000003E-2</v>
      </c>
    </row>
    <row r="101" spans="1:14" x14ac:dyDescent="0.25">
      <c r="A101">
        <v>2024</v>
      </c>
      <c r="B101" s="28" t="s">
        <v>33</v>
      </c>
      <c r="C101" s="2" t="s">
        <v>260</v>
      </c>
      <c r="D101" s="28" t="s">
        <v>38</v>
      </c>
      <c r="E101" s="28" t="s">
        <v>11</v>
      </c>
      <c r="F101">
        <v>1</v>
      </c>
      <c r="G101">
        <v>6</v>
      </c>
      <c r="H101">
        <v>7</v>
      </c>
      <c r="I101" s="1">
        <v>0.14000000000000001</v>
      </c>
      <c r="J101" s="2">
        <f>VLOOKUP(Query2[[#This Row],[TeamType]],[1]!Query9[[TeamType]:[Pct]], 4, FALSE)</f>
        <v>31</v>
      </c>
      <c r="K101" s="3">
        <f>Query2[[#This Row],[Total]]/Query2[[#This Row],[Team FGtype]]</f>
        <v>0.22580645161290322</v>
      </c>
      <c r="L101">
        <f>VLOOKUP(Query2[[#This Row],[team]],[1]!Query1[[team]:[Total]], 4, FALSE)</f>
        <v>99</v>
      </c>
      <c r="M101" s="3">
        <f>Query2[[#This Row],[Total]]/Query2[[#This Row],[Team Total]]</f>
        <v>7.0707070707070704E-2</v>
      </c>
      <c r="N101" s="4">
        <f>Query2[[#This Row],[Player/Team Total ]]*Query2[[#This Row],[Pct]]</f>
        <v>9.8989898989899003E-3</v>
      </c>
    </row>
    <row r="102" spans="1:14" x14ac:dyDescent="0.25">
      <c r="A102">
        <v>2024</v>
      </c>
      <c r="B102" s="28" t="s">
        <v>35</v>
      </c>
      <c r="C102" s="2" t="s">
        <v>297</v>
      </c>
      <c r="D102" s="28" t="s">
        <v>138</v>
      </c>
      <c r="E102" s="28" t="s">
        <v>18</v>
      </c>
      <c r="F102">
        <v>3</v>
      </c>
      <c r="G102">
        <v>4</v>
      </c>
      <c r="H102">
        <v>7</v>
      </c>
      <c r="I102" s="1">
        <v>0.43</v>
      </c>
      <c r="J102" s="2">
        <f>VLOOKUP(Query2[[#This Row],[TeamType]],[1]!Query9[[TeamType]:[Pct]], 4, FALSE)</f>
        <v>37</v>
      </c>
      <c r="K102" s="3">
        <f>Query2[[#This Row],[Total]]/Query2[[#This Row],[Team FGtype]]</f>
        <v>0.1891891891891892</v>
      </c>
      <c r="L102">
        <f>VLOOKUP(Query2[[#This Row],[team]],[1]!Query1[[team]:[Total]], 4, FALSE)</f>
        <v>79</v>
      </c>
      <c r="M102" s="3">
        <f>Query2[[#This Row],[Total]]/Query2[[#This Row],[Team Total]]</f>
        <v>8.8607594936708861E-2</v>
      </c>
      <c r="N102" s="4">
        <f>Query2[[#This Row],[Player/Team Total ]]*Query2[[#This Row],[Pct]]</f>
        <v>3.8101265822784808E-2</v>
      </c>
    </row>
    <row r="103" spans="1:14" x14ac:dyDescent="0.25">
      <c r="A103">
        <v>2024</v>
      </c>
      <c r="B103" s="28" t="s">
        <v>29</v>
      </c>
      <c r="C103" s="2" t="s">
        <v>240</v>
      </c>
      <c r="D103" s="28" t="s">
        <v>41</v>
      </c>
      <c r="E103" s="28" t="s">
        <v>18</v>
      </c>
      <c r="F103">
        <v>3</v>
      </c>
      <c r="G103">
        <v>4</v>
      </c>
      <c r="H103">
        <v>7</v>
      </c>
      <c r="I103" s="1">
        <v>0.43</v>
      </c>
      <c r="J103" s="2">
        <f>VLOOKUP(Query2[[#This Row],[TeamType]],[1]!Query9[[TeamType]:[Pct]], 4, FALSE)</f>
        <v>60</v>
      </c>
      <c r="K103" s="3">
        <f>Query2[[#This Row],[Total]]/Query2[[#This Row],[Team FGtype]]</f>
        <v>0.11666666666666667</v>
      </c>
      <c r="L103">
        <f>VLOOKUP(Query2[[#This Row],[team]],[1]!Query1[[team]:[Total]], 4, FALSE)</f>
        <v>94</v>
      </c>
      <c r="M103" s="3">
        <f>Query2[[#This Row],[Total]]/Query2[[#This Row],[Team Total]]</f>
        <v>7.4468085106382975E-2</v>
      </c>
      <c r="N103" s="4">
        <f>Query2[[#This Row],[Player/Team Total ]]*Query2[[#This Row],[Pct]]</f>
        <v>3.2021276595744677E-2</v>
      </c>
    </row>
    <row r="104" spans="1:14" x14ac:dyDescent="0.25">
      <c r="A104">
        <v>2024</v>
      </c>
      <c r="B104" s="28" t="s">
        <v>29</v>
      </c>
      <c r="C104" s="2" t="s">
        <v>240</v>
      </c>
      <c r="D104" s="28" t="s">
        <v>129</v>
      </c>
      <c r="E104" s="28" t="s">
        <v>18</v>
      </c>
      <c r="F104">
        <v>3</v>
      </c>
      <c r="G104">
        <v>4</v>
      </c>
      <c r="H104">
        <v>7</v>
      </c>
      <c r="I104" s="1">
        <v>0.43</v>
      </c>
      <c r="J104" s="2">
        <f>VLOOKUP(Query2[[#This Row],[TeamType]],[1]!Query9[[TeamType]:[Pct]], 4, FALSE)</f>
        <v>60</v>
      </c>
      <c r="K104" s="3">
        <f>Query2[[#This Row],[Total]]/Query2[[#This Row],[Team FGtype]]</f>
        <v>0.11666666666666667</v>
      </c>
      <c r="L104">
        <f>VLOOKUP(Query2[[#This Row],[team]],[1]!Query1[[team]:[Total]], 4, FALSE)</f>
        <v>94</v>
      </c>
      <c r="M104" s="3">
        <f>Query2[[#This Row],[Total]]/Query2[[#This Row],[Team Total]]</f>
        <v>7.4468085106382975E-2</v>
      </c>
      <c r="N104" s="4">
        <f>Query2[[#This Row],[Player/Team Total ]]*Query2[[#This Row],[Pct]]</f>
        <v>3.2021276595744677E-2</v>
      </c>
    </row>
    <row r="105" spans="1:14" x14ac:dyDescent="0.25">
      <c r="A105">
        <v>2024</v>
      </c>
      <c r="B105" s="28" t="s">
        <v>9</v>
      </c>
      <c r="C105" s="2" t="s">
        <v>242</v>
      </c>
      <c r="D105" s="28" t="s">
        <v>10</v>
      </c>
      <c r="E105" s="28" t="s">
        <v>11</v>
      </c>
      <c r="F105">
        <v>2</v>
      </c>
      <c r="G105">
        <v>5</v>
      </c>
      <c r="H105">
        <v>7</v>
      </c>
      <c r="I105" s="1">
        <v>0.28999999999999998</v>
      </c>
      <c r="J105" s="2">
        <f>VLOOKUP(Query2[[#This Row],[TeamType]],[1]!Query9[[TeamType]:[Pct]], 4, FALSE)</f>
        <v>24</v>
      </c>
      <c r="K105" s="3">
        <f>Query2[[#This Row],[Total]]/Query2[[#This Row],[Team FGtype]]</f>
        <v>0.29166666666666669</v>
      </c>
      <c r="L105">
        <f>VLOOKUP(Query2[[#This Row],[team]],[1]!Query1[[team]:[Total]], 4, FALSE)</f>
        <v>66</v>
      </c>
      <c r="M105" s="3">
        <f>Query2[[#This Row],[Total]]/Query2[[#This Row],[Team Total]]</f>
        <v>0.10606060606060606</v>
      </c>
      <c r="N105" s="4">
        <f>Query2[[#This Row],[Player/Team Total ]]*Query2[[#This Row],[Pct]]</f>
        <v>3.0757575757575758E-2</v>
      </c>
    </row>
    <row r="106" spans="1:14" x14ac:dyDescent="0.25">
      <c r="A106">
        <v>2024</v>
      </c>
      <c r="B106" s="28" t="s">
        <v>31</v>
      </c>
      <c r="C106" s="2" t="s">
        <v>258</v>
      </c>
      <c r="D106" s="28" t="s">
        <v>39</v>
      </c>
      <c r="E106" s="28" t="s">
        <v>11</v>
      </c>
      <c r="F106">
        <v>2</v>
      </c>
      <c r="G106">
        <v>4</v>
      </c>
      <c r="H106">
        <v>6</v>
      </c>
      <c r="I106" s="1">
        <v>0.33</v>
      </c>
      <c r="J106" s="2">
        <f>VLOOKUP(Query2[[#This Row],[TeamType]],[1]!Query9[[TeamType]:[Pct]], 4, FALSE)</f>
        <v>28</v>
      </c>
      <c r="K106" s="3">
        <f>Query2[[#This Row],[Total]]/Query2[[#This Row],[Team FGtype]]</f>
        <v>0.21428571428571427</v>
      </c>
      <c r="L106">
        <f>VLOOKUP(Query2[[#This Row],[team]],[1]!Query1[[team]:[Total]], 4, FALSE)</f>
        <v>69</v>
      </c>
      <c r="M106" s="3">
        <f>Query2[[#This Row],[Total]]/Query2[[#This Row],[Team Total]]</f>
        <v>8.6956521739130432E-2</v>
      </c>
      <c r="N106" s="4">
        <f>Query2[[#This Row],[Player/Team Total ]]*Query2[[#This Row],[Pct]]</f>
        <v>2.8695652173913046E-2</v>
      </c>
    </row>
    <row r="107" spans="1:14" x14ac:dyDescent="0.25">
      <c r="A107">
        <v>2024</v>
      </c>
      <c r="B107" s="28" t="s">
        <v>29</v>
      </c>
      <c r="C107" s="2" t="s">
        <v>274</v>
      </c>
      <c r="D107" s="28" t="s">
        <v>41</v>
      </c>
      <c r="E107" s="28" t="s">
        <v>11</v>
      </c>
      <c r="F107">
        <v>4</v>
      </c>
      <c r="G107">
        <v>2</v>
      </c>
      <c r="H107">
        <v>6</v>
      </c>
      <c r="I107" s="1">
        <v>0.67</v>
      </c>
      <c r="J107" s="2">
        <f>VLOOKUP(Query2[[#This Row],[TeamType]],[1]!Query9[[TeamType]:[Pct]], 4, FALSE)</f>
        <v>29</v>
      </c>
      <c r="K107" s="3">
        <f>Query2[[#This Row],[Total]]/Query2[[#This Row],[Team FGtype]]</f>
        <v>0.20689655172413793</v>
      </c>
      <c r="L107">
        <f>VLOOKUP(Query2[[#This Row],[team]],[1]!Query1[[team]:[Total]], 4, FALSE)</f>
        <v>94</v>
      </c>
      <c r="M107" s="3">
        <f>Query2[[#This Row],[Total]]/Query2[[#This Row],[Team Total]]</f>
        <v>6.3829787234042548E-2</v>
      </c>
      <c r="N107" s="4">
        <f>Query2[[#This Row],[Player/Team Total ]]*Query2[[#This Row],[Pct]]</f>
        <v>4.2765957446808507E-2</v>
      </c>
    </row>
    <row r="108" spans="1:14" x14ac:dyDescent="0.25">
      <c r="A108">
        <v>2024</v>
      </c>
      <c r="B108" s="28" t="s">
        <v>9</v>
      </c>
      <c r="C108" s="2" t="s">
        <v>277</v>
      </c>
      <c r="D108" s="28" t="s">
        <v>448</v>
      </c>
      <c r="E108" s="28" t="s">
        <v>18</v>
      </c>
      <c r="F108">
        <v>5</v>
      </c>
      <c r="G108">
        <v>1</v>
      </c>
      <c r="H108">
        <v>6</v>
      </c>
      <c r="I108" s="1">
        <v>0.83</v>
      </c>
      <c r="J108" s="2">
        <f>VLOOKUP(Query2[[#This Row],[TeamType]],[1]!Query9[[TeamType]:[Pct]], 4, FALSE)</f>
        <v>39</v>
      </c>
      <c r="K108" s="3">
        <f>Query2[[#This Row],[Total]]/Query2[[#This Row],[Team FGtype]]</f>
        <v>0.15384615384615385</v>
      </c>
      <c r="L108">
        <f>VLOOKUP(Query2[[#This Row],[team]],[1]!Query1[[team]:[Total]], 4, FALSE)</f>
        <v>66</v>
      </c>
      <c r="M108" s="3">
        <f>Query2[[#This Row],[Total]]/Query2[[#This Row],[Team Total]]</f>
        <v>9.0909090909090912E-2</v>
      </c>
      <c r="N108" s="4">
        <f>Query2[[#This Row],[Player/Team Total ]]*Query2[[#This Row],[Pct]]</f>
        <v>7.5454545454545455E-2</v>
      </c>
    </row>
    <row r="109" spans="1:14" x14ac:dyDescent="0.25">
      <c r="A109">
        <v>2024</v>
      </c>
      <c r="B109" s="28" t="s">
        <v>35</v>
      </c>
      <c r="C109" s="2" t="s">
        <v>261</v>
      </c>
      <c r="D109" s="28" t="s">
        <v>139</v>
      </c>
      <c r="E109" s="28" t="s">
        <v>11</v>
      </c>
      <c r="F109">
        <v>4</v>
      </c>
      <c r="G109">
        <v>2</v>
      </c>
      <c r="H109">
        <v>6</v>
      </c>
      <c r="I109" s="1">
        <v>0.67</v>
      </c>
      <c r="J109" s="2">
        <f>VLOOKUP(Query2[[#This Row],[TeamType]],[1]!Query9[[TeamType]:[Pct]], 4, FALSE)</f>
        <v>34</v>
      </c>
      <c r="K109" s="3">
        <f>Query2[[#This Row],[Total]]/Query2[[#This Row],[Team FGtype]]</f>
        <v>0.17647058823529413</v>
      </c>
      <c r="L109">
        <f>VLOOKUP(Query2[[#This Row],[team]],[1]!Query1[[team]:[Total]], 4, FALSE)</f>
        <v>79</v>
      </c>
      <c r="M109" s="3">
        <f>Query2[[#This Row],[Total]]/Query2[[#This Row],[Team Total]]</f>
        <v>7.5949367088607597E-2</v>
      </c>
      <c r="N109" s="4">
        <f>Query2[[#This Row],[Player/Team Total ]]*Query2[[#This Row],[Pct]]</f>
        <v>5.0886075949367095E-2</v>
      </c>
    </row>
    <row r="110" spans="1:14" x14ac:dyDescent="0.25">
      <c r="A110">
        <v>2024</v>
      </c>
      <c r="B110" s="28" t="s">
        <v>35</v>
      </c>
      <c r="C110" s="2" t="s">
        <v>261</v>
      </c>
      <c r="D110" s="28" t="s">
        <v>132</v>
      </c>
      <c r="E110" s="28" t="s">
        <v>11</v>
      </c>
      <c r="F110">
        <v>2</v>
      </c>
      <c r="G110">
        <v>4</v>
      </c>
      <c r="H110">
        <v>6</v>
      </c>
      <c r="I110" s="1">
        <v>0.33</v>
      </c>
      <c r="J110" s="2">
        <f>VLOOKUP(Query2[[#This Row],[TeamType]],[1]!Query9[[TeamType]:[Pct]], 4, FALSE)</f>
        <v>34</v>
      </c>
      <c r="K110" s="3">
        <f>Query2[[#This Row],[Total]]/Query2[[#This Row],[Team FGtype]]</f>
        <v>0.17647058823529413</v>
      </c>
      <c r="L110">
        <f>VLOOKUP(Query2[[#This Row],[team]],[1]!Query1[[team]:[Total]], 4, FALSE)</f>
        <v>79</v>
      </c>
      <c r="M110" s="3">
        <f>Query2[[#This Row],[Total]]/Query2[[#This Row],[Team Total]]</f>
        <v>7.5949367088607597E-2</v>
      </c>
      <c r="N110" s="4">
        <f>Query2[[#This Row],[Player/Team Total ]]*Query2[[#This Row],[Pct]]</f>
        <v>2.5063291139240509E-2</v>
      </c>
    </row>
    <row r="111" spans="1:14" x14ac:dyDescent="0.25">
      <c r="A111">
        <v>2024</v>
      </c>
      <c r="B111" s="28" t="s">
        <v>35</v>
      </c>
      <c r="C111" s="2" t="s">
        <v>297</v>
      </c>
      <c r="D111" s="28" t="s">
        <v>127</v>
      </c>
      <c r="E111" s="28" t="s">
        <v>18</v>
      </c>
      <c r="F111">
        <v>2</v>
      </c>
      <c r="G111">
        <v>4</v>
      </c>
      <c r="H111">
        <v>6</v>
      </c>
      <c r="I111" s="1">
        <v>0.33</v>
      </c>
      <c r="J111" s="2">
        <f>VLOOKUP(Query2[[#This Row],[TeamType]],[1]!Query9[[TeamType]:[Pct]], 4, FALSE)</f>
        <v>37</v>
      </c>
      <c r="K111" s="3">
        <f>Query2[[#This Row],[Total]]/Query2[[#This Row],[Team FGtype]]</f>
        <v>0.16216216216216217</v>
      </c>
      <c r="L111">
        <f>VLOOKUP(Query2[[#This Row],[team]],[1]!Query1[[team]:[Total]], 4, FALSE)</f>
        <v>79</v>
      </c>
      <c r="M111" s="3">
        <f>Query2[[#This Row],[Total]]/Query2[[#This Row],[Team Total]]</f>
        <v>7.5949367088607597E-2</v>
      </c>
      <c r="N111" s="4">
        <f>Query2[[#This Row],[Player/Team Total ]]*Query2[[#This Row],[Pct]]</f>
        <v>2.5063291139240509E-2</v>
      </c>
    </row>
    <row r="112" spans="1:14" x14ac:dyDescent="0.25">
      <c r="A112">
        <v>2024</v>
      </c>
      <c r="B112" s="28" t="s">
        <v>35</v>
      </c>
      <c r="C112" s="2" t="s">
        <v>261</v>
      </c>
      <c r="D112" s="28" t="s">
        <v>123</v>
      </c>
      <c r="E112" s="28" t="s">
        <v>11</v>
      </c>
      <c r="F112">
        <v>2</v>
      </c>
      <c r="G112">
        <v>4</v>
      </c>
      <c r="H112">
        <v>6</v>
      </c>
      <c r="I112" s="1">
        <v>0.33</v>
      </c>
      <c r="J112" s="2">
        <f>VLOOKUP(Query2[[#This Row],[TeamType]],[1]!Query9[[TeamType]:[Pct]], 4, FALSE)</f>
        <v>34</v>
      </c>
      <c r="K112" s="3">
        <f>Query2[[#This Row],[Total]]/Query2[[#This Row],[Team FGtype]]</f>
        <v>0.17647058823529413</v>
      </c>
      <c r="L112">
        <f>VLOOKUP(Query2[[#This Row],[team]],[1]!Query1[[team]:[Total]], 4, FALSE)</f>
        <v>79</v>
      </c>
      <c r="M112" s="3">
        <f>Query2[[#This Row],[Total]]/Query2[[#This Row],[Team Total]]</f>
        <v>7.5949367088607597E-2</v>
      </c>
      <c r="N112" s="4">
        <f>Query2[[#This Row],[Player/Team Total ]]*Query2[[#This Row],[Pct]]</f>
        <v>2.5063291139240509E-2</v>
      </c>
    </row>
    <row r="113" spans="1:14" x14ac:dyDescent="0.25">
      <c r="A113">
        <v>2024</v>
      </c>
      <c r="B113" s="28" t="s">
        <v>33</v>
      </c>
      <c r="C113" s="2" t="s">
        <v>260</v>
      </c>
      <c r="D113" s="28" t="s">
        <v>506</v>
      </c>
      <c r="E113" s="28" t="s">
        <v>11</v>
      </c>
      <c r="F113">
        <v>0</v>
      </c>
      <c r="G113">
        <v>6</v>
      </c>
      <c r="H113">
        <v>6</v>
      </c>
      <c r="I113" s="1">
        <v>0</v>
      </c>
      <c r="J113" s="2">
        <f>VLOOKUP(Query2[[#This Row],[TeamType]],[1]!Query9[[TeamType]:[Pct]], 4, FALSE)</f>
        <v>31</v>
      </c>
      <c r="K113" s="3">
        <f>Query2[[#This Row],[Total]]/Query2[[#This Row],[Team FGtype]]</f>
        <v>0.19354838709677419</v>
      </c>
      <c r="L113">
        <f>VLOOKUP(Query2[[#This Row],[team]],[1]!Query1[[team]:[Total]], 4, FALSE)</f>
        <v>99</v>
      </c>
      <c r="M113" s="3">
        <f>Query2[[#This Row],[Total]]/Query2[[#This Row],[Team Total]]</f>
        <v>6.0606060606060608E-2</v>
      </c>
      <c r="N113" s="4">
        <f>Query2[[#This Row],[Player/Team Total ]]*Query2[[#This Row],[Pct]]</f>
        <v>0</v>
      </c>
    </row>
    <row r="114" spans="1:14" x14ac:dyDescent="0.25">
      <c r="A114">
        <v>2024</v>
      </c>
      <c r="B114" s="28" t="s">
        <v>42</v>
      </c>
      <c r="C114" s="2" t="s">
        <v>311</v>
      </c>
      <c r="D114" s="28" t="s">
        <v>156</v>
      </c>
      <c r="E114" s="28" t="s">
        <v>11</v>
      </c>
      <c r="F114">
        <v>3</v>
      </c>
      <c r="G114">
        <v>3</v>
      </c>
      <c r="H114">
        <v>6</v>
      </c>
      <c r="I114" s="1">
        <v>0.5</v>
      </c>
      <c r="J114" s="2">
        <f>VLOOKUP(Query2[[#This Row],[TeamType]],[1]!Query9[[TeamType]:[Pct]], 4, FALSE)</f>
        <v>28</v>
      </c>
      <c r="K114" s="3">
        <f>Query2[[#This Row],[Total]]/Query2[[#This Row],[Team FGtype]]</f>
        <v>0.21428571428571427</v>
      </c>
      <c r="L114">
        <f>VLOOKUP(Query2[[#This Row],[team]],[1]!Query1[[team]:[Total]], 4, FALSE)</f>
        <v>65</v>
      </c>
      <c r="M114" s="3">
        <f>Query2[[#This Row],[Total]]/Query2[[#This Row],[Team Total]]</f>
        <v>9.2307692307692313E-2</v>
      </c>
      <c r="N114" s="4">
        <f>Query2[[#This Row],[Player/Team Total ]]*Query2[[#This Row],[Pct]]</f>
        <v>4.6153846153846156E-2</v>
      </c>
    </row>
    <row r="115" spans="1:14" x14ac:dyDescent="0.25">
      <c r="A115">
        <v>2024</v>
      </c>
      <c r="B115" s="28" t="s">
        <v>124</v>
      </c>
      <c r="C115" s="2" t="s">
        <v>298</v>
      </c>
      <c r="D115" s="28" t="s">
        <v>126</v>
      </c>
      <c r="E115" s="28" t="s">
        <v>11</v>
      </c>
      <c r="F115">
        <v>4</v>
      </c>
      <c r="G115">
        <v>2</v>
      </c>
      <c r="H115">
        <v>6</v>
      </c>
      <c r="I115" s="1">
        <v>0.67</v>
      </c>
      <c r="J115" s="2">
        <f>VLOOKUP(Query2[[#This Row],[TeamType]],[1]!Query9[[TeamType]:[Pct]], 4, FALSE)</f>
        <v>29</v>
      </c>
      <c r="K115" s="3">
        <f>Query2[[#This Row],[Total]]/Query2[[#This Row],[Team FGtype]]</f>
        <v>0.20689655172413793</v>
      </c>
      <c r="L115">
        <f>VLOOKUP(Query2[[#This Row],[team]],[1]!Query1[[team]:[Total]], 4, FALSE)</f>
        <v>59</v>
      </c>
      <c r="M115" s="3">
        <f>Query2[[#This Row],[Total]]/Query2[[#This Row],[Team Total]]</f>
        <v>0.10169491525423729</v>
      </c>
      <c r="N115" s="4">
        <f>Query2[[#This Row],[Player/Team Total ]]*Query2[[#This Row],[Pct]]</f>
        <v>6.8135593220338991E-2</v>
      </c>
    </row>
    <row r="116" spans="1:14" x14ac:dyDescent="0.25">
      <c r="A116">
        <v>2024</v>
      </c>
      <c r="B116" s="28" t="s">
        <v>124</v>
      </c>
      <c r="C116" s="2" t="s">
        <v>298</v>
      </c>
      <c r="D116" s="28" t="s">
        <v>464</v>
      </c>
      <c r="E116" s="28" t="s">
        <v>11</v>
      </c>
      <c r="F116">
        <v>2</v>
      </c>
      <c r="G116">
        <v>4</v>
      </c>
      <c r="H116">
        <v>6</v>
      </c>
      <c r="I116" s="1">
        <v>0.33</v>
      </c>
      <c r="J116" s="2">
        <f>VLOOKUP(Query2[[#This Row],[TeamType]],[1]!Query9[[TeamType]:[Pct]], 4, FALSE)</f>
        <v>29</v>
      </c>
      <c r="K116" s="3">
        <f>Query2[[#This Row],[Total]]/Query2[[#This Row],[Team FGtype]]</f>
        <v>0.20689655172413793</v>
      </c>
      <c r="L116">
        <f>VLOOKUP(Query2[[#This Row],[team]],[1]!Query1[[team]:[Total]], 4, FALSE)</f>
        <v>59</v>
      </c>
      <c r="M116" s="3">
        <f>Query2[[#This Row],[Total]]/Query2[[#This Row],[Team Total]]</f>
        <v>0.10169491525423729</v>
      </c>
      <c r="N116" s="4">
        <f>Query2[[#This Row],[Player/Team Total ]]*Query2[[#This Row],[Pct]]</f>
        <v>3.355932203389831E-2</v>
      </c>
    </row>
    <row r="117" spans="1:14" x14ac:dyDescent="0.25">
      <c r="A117">
        <v>2024</v>
      </c>
      <c r="B117" s="28" t="s">
        <v>97</v>
      </c>
      <c r="C117" s="2" t="s">
        <v>267</v>
      </c>
      <c r="D117" s="28" t="s">
        <v>202</v>
      </c>
      <c r="E117" s="28" t="s">
        <v>18</v>
      </c>
      <c r="F117">
        <v>2</v>
      </c>
      <c r="G117">
        <v>4</v>
      </c>
      <c r="H117">
        <v>6</v>
      </c>
      <c r="I117" s="1">
        <v>0.33</v>
      </c>
      <c r="J117" s="2">
        <f>VLOOKUP(Query2[[#This Row],[TeamType]],[1]!Query9[[TeamType]:[Pct]], 4, FALSE)</f>
        <v>49</v>
      </c>
      <c r="K117" s="3">
        <f>Query2[[#This Row],[Total]]/Query2[[#This Row],[Team FGtype]]</f>
        <v>0.12244897959183673</v>
      </c>
      <c r="L117">
        <f>VLOOKUP(Query2[[#This Row],[team]],[1]!Query1[[team]:[Total]], 4, FALSE)</f>
        <v>70</v>
      </c>
      <c r="M117" s="3">
        <f>Query2[[#This Row],[Total]]/Query2[[#This Row],[Team Total]]</f>
        <v>8.5714285714285715E-2</v>
      </c>
      <c r="N117" s="4">
        <f>Query2[[#This Row],[Player/Team Total ]]*Query2[[#This Row],[Pct]]</f>
        <v>2.8285714285714289E-2</v>
      </c>
    </row>
    <row r="118" spans="1:14" x14ac:dyDescent="0.25">
      <c r="A118">
        <v>2024</v>
      </c>
      <c r="B118" s="28" t="s">
        <v>100</v>
      </c>
      <c r="C118" s="2" t="s">
        <v>270</v>
      </c>
      <c r="D118" s="28" t="s">
        <v>438</v>
      </c>
      <c r="E118" s="28" t="s">
        <v>18</v>
      </c>
      <c r="F118">
        <v>3</v>
      </c>
      <c r="G118">
        <v>3</v>
      </c>
      <c r="H118">
        <v>6</v>
      </c>
      <c r="I118" s="1">
        <v>0.5</v>
      </c>
      <c r="J118" s="2">
        <f>VLOOKUP(Query2[[#This Row],[TeamType]],[1]!Query9[[TeamType]:[Pct]], 4, FALSE)</f>
        <v>39</v>
      </c>
      <c r="K118" s="3">
        <f>Query2[[#This Row],[Total]]/Query2[[#This Row],[Team FGtype]]</f>
        <v>0.15384615384615385</v>
      </c>
      <c r="L118">
        <f>VLOOKUP(Query2[[#This Row],[team]],[1]!Query1[[team]:[Total]], 4, FALSE)</f>
        <v>61</v>
      </c>
      <c r="M118" s="3">
        <f>Query2[[#This Row],[Total]]/Query2[[#This Row],[Team Total]]</f>
        <v>9.8360655737704916E-2</v>
      </c>
      <c r="N118" s="4">
        <f>Query2[[#This Row],[Player/Team Total ]]*Query2[[#This Row],[Pct]]</f>
        <v>4.9180327868852458E-2</v>
      </c>
    </row>
    <row r="119" spans="1:14" x14ac:dyDescent="0.25">
      <c r="A119">
        <v>2024</v>
      </c>
      <c r="B119" s="28" t="s">
        <v>27</v>
      </c>
      <c r="C119" s="2" t="s">
        <v>265</v>
      </c>
      <c r="D119" s="28" t="s">
        <v>113</v>
      </c>
      <c r="E119" s="28" t="s">
        <v>18</v>
      </c>
      <c r="F119">
        <v>3</v>
      </c>
      <c r="G119">
        <v>3</v>
      </c>
      <c r="H119">
        <v>6</v>
      </c>
      <c r="I119" s="1">
        <v>0.5</v>
      </c>
      <c r="J119" s="2">
        <f>VLOOKUP(Query2[[#This Row],[TeamType]],[1]!Query9[[TeamType]:[Pct]], 4, FALSE)</f>
        <v>42</v>
      </c>
      <c r="K119" s="3">
        <f>Query2[[#This Row],[Total]]/Query2[[#This Row],[Team FGtype]]</f>
        <v>0.14285714285714285</v>
      </c>
      <c r="L119">
        <f>VLOOKUP(Query2[[#This Row],[team]],[1]!Query1[[team]:[Total]], 4, FALSE)</f>
        <v>74</v>
      </c>
      <c r="M119" s="3">
        <f>Query2[[#This Row],[Total]]/Query2[[#This Row],[Team Total]]</f>
        <v>8.1081081081081086E-2</v>
      </c>
      <c r="N119" s="4">
        <f>Query2[[#This Row],[Player/Team Total ]]*Query2[[#This Row],[Pct]]</f>
        <v>4.0540540540540543E-2</v>
      </c>
    </row>
    <row r="120" spans="1:14" x14ac:dyDescent="0.25">
      <c r="A120">
        <v>2024</v>
      </c>
      <c r="B120" s="28" t="s">
        <v>27</v>
      </c>
      <c r="C120" s="2" t="s">
        <v>265</v>
      </c>
      <c r="D120" s="28" t="s">
        <v>48</v>
      </c>
      <c r="E120" s="28" t="s">
        <v>18</v>
      </c>
      <c r="F120">
        <v>2</v>
      </c>
      <c r="G120">
        <v>4</v>
      </c>
      <c r="H120">
        <v>6</v>
      </c>
      <c r="I120" s="1">
        <v>0.33</v>
      </c>
      <c r="J120" s="2">
        <f>VLOOKUP(Query2[[#This Row],[TeamType]],[1]!Query9[[TeamType]:[Pct]], 4, FALSE)</f>
        <v>42</v>
      </c>
      <c r="K120" s="3">
        <f>Query2[[#This Row],[Total]]/Query2[[#This Row],[Team FGtype]]</f>
        <v>0.14285714285714285</v>
      </c>
      <c r="L120">
        <f>VLOOKUP(Query2[[#This Row],[team]],[1]!Query1[[team]:[Total]], 4, FALSE)</f>
        <v>74</v>
      </c>
      <c r="M120" s="3">
        <f>Query2[[#This Row],[Total]]/Query2[[#This Row],[Team Total]]</f>
        <v>8.1081081081081086E-2</v>
      </c>
      <c r="N120" s="4">
        <f>Query2[[#This Row],[Player/Team Total ]]*Query2[[#This Row],[Pct]]</f>
        <v>2.6756756756756761E-2</v>
      </c>
    </row>
    <row r="121" spans="1:14" x14ac:dyDescent="0.25">
      <c r="A121">
        <v>2024</v>
      </c>
      <c r="B121" s="28" t="s">
        <v>49</v>
      </c>
      <c r="C121" s="2" t="s">
        <v>266</v>
      </c>
      <c r="D121" s="28" t="s">
        <v>177</v>
      </c>
      <c r="E121" s="28" t="s">
        <v>18</v>
      </c>
      <c r="F121">
        <v>4</v>
      </c>
      <c r="G121">
        <v>2</v>
      </c>
      <c r="H121">
        <v>6</v>
      </c>
      <c r="I121" s="1">
        <v>0.67</v>
      </c>
      <c r="J121" s="2">
        <f>VLOOKUP(Query2[[#This Row],[TeamType]],[1]!Query9[[TeamType]:[Pct]], 4, FALSE)</f>
        <v>47</v>
      </c>
      <c r="K121" s="3">
        <f>Query2[[#This Row],[Total]]/Query2[[#This Row],[Team FGtype]]</f>
        <v>0.1276595744680851</v>
      </c>
      <c r="L121">
        <f>VLOOKUP(Query2[[#This Row],[team]],[1]!Query1[[team]:[Total]], 4, FALSE)</f>
        <v>79</v>
      </c>
      <c r="M121" s="3">
        <f>Query2[[#This Row],[Total]]/Query2[[#This Row],[Team Total]]</f>
        <v>7.5949367088607597E-2</v>
      </c>
      <c r="N121" s="4">
        <f>Query2[[#This Row],[Player/Team Total ]]*Query2[[#This Row],[Pct]]</f>
        <v>5.0886075949367095E-2</v>
      </c>
    </row>
    <row r="122" spans="1:14" x14ac:dyDescent="0.25">
      <c r="A122">
        <v>2024</v>
      </c>
      <c r="B122" s="28" t="s">
        <v>49</v>
      </c>
      <c r="C122" s="2" t="s">
        <v>271</v>
      </c>
      <c r="D122" s="28" t="s">
        <v>112</v>
      </c>
      <c r="E122" s="28" t="s">
        <v>11</v>
      </c>
      <c r="F122">
        <v>3</v>
      </c>
      <c r="G122">
        <v>3</v>
      </c>
      <c r="H122">
        <v>6</v>
      </c>
      <c r="I122" s="1">
        <v>0.5</v>
      </c>
      <c r="J122" s="2">
        <f>VLOOKUP(Query2[[#This Row],[TeamType]],[1]!Query9[[TeamType]:[Pct]], 4, FALSE)</f>
        <v>27</v>
      </c>
      <c r="K122" s="3">
        <f>Query2[[#This Row],[Total]]/Query2[[#This Row],[Team FGtype]]</f>
        <v>0.22222222222222221</v>
      </c>
      <c r="L122">
        <f>VLOOKUP(Query2[[#This Row],[team]],[1]!Query1[[team]:[Total]], 4, FALSE)</f>
        <v>79</v>
      </c>
      <c r="M122" s="3">
        <f>Query2[[#This Row],[Total]]/Query2[[#This Row],[Team Total]]</f>
        <v>7.5949367088607597E-2</v>
      </c>
      <c r="N122" s="4">
        <f>Query2[[#This Row],[Player/Team Total ]]*Query2[[#This Row],[Pct]]</f>
        <v>3.7974683544303799E-2</v>
      </c>
    </row>
    <row r="123" spans="1:14" x14ac:dyDescent="0.25">
      <c r="A123">
        <v>2024</v>
      </c>
      <c r="B123" s="28" t="s">
        <v>44</v>
      </c>
      <c r="C123" s="2" t="s">
        <v>264</v>
      </c>
      <c r="D123" s="28" t="s">
        <v>167</v>
      </c>
      <c r="E123" s="28" t="s">
        <v>18</v>
      </c>
      <c r="F123">
        <v>2</v>
      </c>
      <c r="G123">
        <v>4</v>
      </c>
      <c r="H123">
        <v>6</v>
      </c>
      <c r="I123" s="1">
        <v>0.33</v>
      </c>
      <c r="J123" s="2">
        <f>VLOOKUP(Query2[[#This Row],[TeamType]],[1]!Query9[[TeamType]:[Pct]], 4, FALSE)</f>
        <v>53</v>
      </c>
      <c r="K123" s="3">
        <f>Query2[[#This Row],[Total]]/Query2[[#This Row],[Team FGtype]]</f>
        <v>0.11320754716981132</v>
      </c>
      <c r="L123">
        <f>VLOOKUP(Query2[[#This Row],[team]],[1]!Query1[[team]:[Total]], 4, FALSE)</f>
        <v>82</v>
      </c>
      <c r="M123" s="3">
        <f>Query2[[#This Row],[Total]]/Query2[[#This Row],[Team Total]]</f>
        <v>7.3170731707317069E-2</v>
      </c>
      <c r="N123" s="4">
        <f>Query2[[#This Row],[Player/Team Total ]]*Query2[[#This Row],[Pct]]</f>
        <v>2.4146341463414635E-2</v>
      </c>
    </row>
    <row r="124" spans="1:14" x14ac:dyDescent="0.25">
      <c r="A124">
        <v>2024</v>
      </c>
      <c r="B124" s="28" t="s">
        <v>55</v>
      </c>
      <c r="C124" s="2" t="s">
        <v>256</v>
      </c>
      <c r="D124" s="28" t="s">
        <v>107</v>
      </c>
      <c r="E124" s="28" t="s">
        <v>18</v>
      </c>
      <c r="F124">
        <v>2</v>
      </c>
      <c r="G124">
        <v>4</v>
      </c>
      <c r="H124">
        <v>6</v>
      </c>
      <c r="I124" s="1">
        <v>0.33</v>
      </c>
      <c r="J124" s="2">
        <f>VLOOKUP(Query2[[#This Row],[TeamType]],[1]!Query9[[TeamType]:[Pct]], 4, FALSE)</f>
        <v>46</v>
      </c>
      <c r="K124" s="3">
        <f>Query2[[#This Row],[Total]]/Query2[[#This Row],[Team FGtype]]</f>
        <v>0.13043478260869565</v>
      </c>
      <c r="L124">
        <f>VLOOKUP(Query2[[#This Row],[team]],[1]!Query1[[team]:[Total]], 4, FALSE)</f>
        <v>76</v>
      </c>
      <c r="M124" s="3">
        <f>Query2[[#This Row],[Total]]/Query2[[#This Row],[Team Total]]</f>
        <v>7.8947368421052627E-2</v>
      </c>
      <c r="N124" s="4">
        <f>Query2[[#This Row],[Player/Team Total ]]*Query2[[#This Row],[Pct]]</f>
        <v>2.6052631578947369E-2</v>
      </c>
    </row>
    <row r="125" spans="1:14" x14ac:dyDescent="0.25">
      <c r="A125">
        <v>2024</v>
      </c>
      <c r="B125" s="28" t="s">
        <v>94</v>
      </c>
      <c r="C125" s="2" t="s">
        <v>291</v>
      </c>
      <c r="D125" s="28" t="s">
        <v>95</v>
      </c>
      <c r="E125" s="28" t="s">
        <v>11</v>
      </c>
      <c r="F125">
        <v>3</v>
      </c>
      <c r="G125">
        <v>3</v>
      </c>
      <c r="H125">
        <v>6</v>
      </c>
      <c r="I125" s="1">
        <v>0.5</v>
      </c>
      <c r="J125" s="2">
        <f>VLOOKUP(Query2[[#This Row],[TeamType]],[1]!Query9[[TeamType]:[Pct]], 4, FALSE)</f>
        <v>18</v>
      </c>
      <c r="K125" s="3">
        <f>Query2[[#This Row],[Total]]/Query2[[#This Row],[Team FGtype]]</f>
        <v>0.33333333333333331</v>
      </c>
      <c r="L125">
        <f>VLOOKUP(Query2[[#This Row],[team]],[1]!Query1[[team]:[Total]], 4, FALSE)</f>
        <v>64</v>
      </c>
      <c r="M125" s="3">
        <f>Query2[[#This Row],[Total]]/Query2[[#This Row],[Team Total]]</f>
        <v>9.375E-2</v>
      </c>
      <c r="N125" s="4">
        <f>Query2[[#This Row],[Player/Team Total ]]*Query2[[#This Row],[Pct]]</f>
        <v>4.6875E-2</v>
      </c>
    </row>
    <row r="126" spans="1:14" x14ac:dyDescent="0.25">
      <c r="A126">
        <v>2024</v>
      </c>
      <c r="B126" s="28" t="s">
        <v>94</v>
      </c>
      <c r="C126" s="2" t="s">
        <v>244</v>
      </c>
      <c r="D126" s="28" t="s">
        <v>204</v>
      </c>
      <c r="E126" s="28" t="s">
        <v>18</v>
      </c>
      <c r="F126">
        <v>2</v>
      </c>
      <c r="G126">
        <v>4</v>
      </c>
      <c r="H126">
        <v>6</v>
      </c>
      <c r="I126" s="1">
        <v>0.33</v>
      </c>
      <c r="J126" s="2">
        <f>VLOOKUP(Query2[[#This Row],[TeamType]],[1]!Query9[[TeamType]:[Pct]], 4, FALSE)</f>
        <v>46</v>
      </c>
      <c r="K126" s="3">
        <f>Query2[[#This Row],[Total]]/Query2[[#This Row],[Team FGtype]]</f>
        <v>0.13043478260869565</v>
      </c>
      <c r="L126">
        <f>VLOOKUP(Query2[[#This Row],[team]],[1]!Query1[[team]:[Total]], 4, FALSE)</f>
        <v>64</v>
      </c>
      <c r="M126" s="3">
        <f>Query2[[#This Row],[Total]]/Query2[[#This Row],[Team Total]]</f>
        <v>9.375E-2</v>
      </c>
      <c r="N126" s="4">
        <f>Query2[[#This Row],[Player/Team Total ]]*Query2[[#This Row],[Pct]]</f>
        <v>3.09375E-2</v>
      </c>
    </row>
    <row r="127" spans="1:14" x14ac:dyDescent="0.25">
      <c r="A127">
        <v>2024</v>
      </c>
      <c r="B127" s="28" t="s">
        <v>94</v>
      </c>
      <c r="C127" s="2" t="s">
        <v>244</v>
      </c>
      <c r="D127" s="28" t="s">
        <v>96</v>
      </c>
      <c r="E127" s="28" t="s">
        <v>18</v>
      </c>
      <c r="F127">
        <v>5</v>
      </c>
      <c r="G127">
        <v>1</v>
      </c>
      <c r="H127">
        <v>6</v>
      </c>
      <c r="I127" s="1">
        <v>0.83</v>
      </c>
      <c r="J127" s="2">
        <f>VLOOKUP(Query2[[#This Row],[TeamType]],[1]!Query9[[TeamType]:[Pct]], 4, FALSE)</f>
        <v>46</v>
      </c>
      <c r="K127" s="3">
        <f>Query2[[#This Row],[Total]]/Query2[[#This Row],[Team FGtype]]</f>
        <v>0.13043478260869565</v>
      </c>
      <c r="L127">
        <f>VLOOKUP(Query2[[#This Row],[team]],[1]!Query1[[team]:[Total]], 4, FALSE)</f>
        <v>64</v>
      </c>
      <c r="M127" s="3">
        <f>Query2[[#This Row],[Total]]/Query2[[#This Row],[Team Total]]</f>
        <v>9.375E-2</v>
      </c>
      <c r="N127" s="4">
        <f>Query2[[#This Row],[Player/Team Total ]]*Query2[[#This Row],[Pct]]</f>
        <v>7.7812499999999993E-2</v>
      </c>
    </row>
    <row r="128" spans="1:14" x14ac:dyDescent="0.25">
      <c r="A128">
        <v>2024</v>
      </c>
      <c r="B128" s="28" t="s">
        <v>53</v>
      </c>
      <c r="C128" s="2" t="s">
        <v>295</v>
      </c>
      <c r="D128" s="28" t="s">
        <v>421</v>
      </c>
      <c r="E128" s="28" t="s">
        <v>11</v>
      </c>
      <c r="F128">
        <v>2</v>
      </c>
      <c r="G128">
        <v>4</v>
      </c>
      <c r="H128">
        <v>6</v>
      </c>
      <c r="I128" s="1">
        <v>0.33</v>
      </c>
      <c r="J128" s="2">
        <f>VLOOKUP(Query2[[#This Row],[TeamType]],[1]!Query9[[TeamType]:[Pct]], 4, FALSE)</f>
        <v>21</v>
      </c>
      <c r="K128" s="3">
        <f>Query2[[#This Row],[Total]]/Query2[[#This Row],[Team FGtype]]</f>
        <v>0.2857142857142857</v>
      </c>
      <c r="L128">
        <f>VLOOKUP(Query2[[#This Row],[team]],[1]!Query1[[team]:[Total]], 4, FALSE)</f>
        <v>70</v>
      </c>
      <c r="M128" s="3">
        <f>Query2[[#This Row],[Total]]/Query2[[#This Row],[Team Total]]</f>
        <v>8.5714285714285715E-2</v>
      </c>
      <c r="N128" s="4">
        <f>Query2[[#This Row],[Player/Team Total ]]*Query2[[#This Row],[Pct]]</f>
        <v>2.8285714285714289E-2</v>
      </c>
    </row>
    <row r="129" spans="1:14" x14ac:dyDescent="0.25">
      <c r="A129">
        <v>2024</v>
      </c>
      <c r="B129" s="28" t="s">
        <v>53</v>
      </c>
      <c r="C129" s="2" t="s">
        <v>243</v>
      </c>
      <c r="D129" s="28" t="s">
        <v>190</v>
      </c>
      <c r="E129" s="28" t="s">
        <v>18</v>
      </c>
      <c r="F129">
        <v>3</v>
      </c>
      <c r="G129">
        <v>3</v>
      </c>
      <c r="H129">
        <v>6</v>
      </c>
      <c r="I129" s="1">
        <v>0.5</v>
      </c>
      <c r="J129" s="2">
        <f>VLOOKUP(Query2[[#This Row],[TeamType]],[1]!Query9[[TeamType]:[Pct]], 4, FALSE)</f>
        <v>44</v>
      </c>
      <c r="K129" s="3">
        <f>Query2[[#This Row],[Total]]/Query2[[#This Row],[Team FGtype]]</f>
        <v>0.13636363636363635</v>
      </c>
      <c r="L129">
        <f>VLOOKUP(Query2[[#This Row],[team]],[1]!Query1[[team]:[Total]], 4, FALSE)</f>
        <v>70</v>
      </c>
      <c r="M129" s="3">
        <f>Query2[[#This Row],[Total]]/Query2[[#This Row],[Team Total]]</f>
        <v>8.5714285714285715E-2</v>
      </c>
      <c r="N129" s="4">
        <f>Query2[[#This Row],[Player/Team Total ]]*Query2[[#This Row],[Pct]]</f>
        <v>4.2857142857142858E-2</v>
      </c>
    </row>
    <row r="130" spans="1:14" x14ac:dyDescent="0.25">
      <c r="A130">
        <v>2024</v>
      </c>
      <c r="B130" s="28" t="s">
        <v>53</v>
      </c>
      <c r="C130" s="2" t="s">
        <v>243</v>
      </c>
      <c r="D130" s="28" t="s">
        <v>109</v>
      </c>
      <c r="E130" s="28" t="s">
        <v>18</v>
      </c>
      <c r="F130">
        <v>3</v>
      </c>
      <c r="G130">
        <v>3</v>
      </c>
      <c r="H130">
        <v>6</v>
      </c>
      <c r="I130" s="1">
        <v>0.5</v>
      </c>
      <c r="J130" s="2">
        <f>VLOOKUP(Query2[[#This Row],[TeamType]],[1]!Query9[[TeamType]:[Pct]], 4, FALSE)</f>
        <v>44</v>
      </c>
      <c r="K130" s="3">
        <f>Query2[[#This Row],[Total]]/Query2[[#This Row],[Team FGtype]]</f>
        <v>0.13636363636363635</v>
      </c>
      <c r="L130">
        <f>VLOOKUP(Query2[[#This Row],[team]],[1]!Query1[[team]:[Total]], 4, FALSE)</f>
        <v>70</v>
      </c>
      <c r="M130" s="3">
        <f>Query2[[#This Row],[Total]]/Query2[[#This Row],[Team Total]]</f>
        <v>8.5714285714285715E-2</v>
      </c>
      <c r="N130" s="4">
        <f>Query2[[#This Row],[Player/Team Total ]]*Query2[[#This Row],[Pct]]</f>
        <v>4.2857142857142858E-2</v>
      </c>
    </row>
    <row r="131" spans="1:14" x14ac:dyDescent="0.25">
      <c r="A131">
        <v>2024</v>
      </c>
      <c r="B131" s="28" t="s">
        <v>13</v>
      </c>
      <c r="C131" s="2" t="s">
        <v>252</v>
      </c>
      <c r="D131" s="28" t="s">
        <v>21</v>
      </c>
      <c r="E131" s="28" t="s">
        <v>18</v>
      </c>
      <c r="F131">
        <v>3</v>
      </c>
      <c r="G131">
        <v>3</v>
      </c>
      <c r="H131">
        <v>6</v>
      </c>
      <c r="I131" s="1">
        <v>0.5</v>
      </c>
      <c r="J131" s="2">
        <f>VLOOKUP(Query2[[#This Row],[TeamType]],[1]!Query9[[TeamType]:[Pct]], 4, FALSE)</f>
        <v>49</v>
      </c>
      <c r="K131" s="3">
        <f>Query2[[#This Row],[Total]]/Query2[[#This Row],[Team FGtype]]</f>
        <v>0.12244897959183673</v>
      </c>
      <c r="L131">
        <f>VLOOKUP(Query2[[#This Row],[team]],[1]!Query1[[team]:[Total]], 4, FALSE)</f>
        <v>98</v>
      </c>
      <c r="M131" s="3">
        <f>Query2[[#This Row],[Total]]/Query2[[#This Row],[Team Total]]</f>
        <v>6.1224489795918366E-2</v>
      </c>
      <c r="N131" s="4">
        <f>Query2[[#This Row],[Player/Team Total ]]*Query2[[#This Row],[Pct]]</f>
        <v>3.0612244897959183E-2</v>
      </c>
    </row>
    <row r="132" spans="1:14" x14ac:dyDescent="0.25">
      <c r="A132">
        <v>2024</v>
      </c>
      <c r="B132" s="28" t="s">
        <v>88</v>
      </c>
      <c r="C132" s="2" t="s">
        <v>286</v>
      </c>
      <c r="D132" s="28" t="s">
        <v>91</v>
      </c>
      <c r="E132" s="28" t="s">
        <v>11</v>
      </c>
      <c r="F132">
        <v>2</v>
      </c>
      <c r="G132">
        <v>4</v>
      </c>
      <c r="H132">
        <v>6</v>
      </c>
      <c r="I132" s="1">
        <v>0.33</v>
      </c>
      <c r="J132" s="2">
        <f>VLOOKUP(Query2[[#This Row],[TeamType]],[1]!Query9[[TeamType]:[Pct]], 4, FALSE)</f>
        <v>26</v>
      </c>
      <c r="K132" s="3">
        <f>Query2[[#This Row],[Total]]/Query2[[#This Row],[Team FGtype]]</f>
        <v>0.23076923076923078</v>
      </c>
      <c r="L132">
        <f>VLOOKUP(Query2[[#This Row],[team]],[1]!Query1[[team]:[Total]], 4, FALSE)</f>
        <v>76</v>
      </c>
      <c r="M132" s="3">
        <f>Query2[[#This Row],[Total]]/Query2[[#This Row],[Team Total]]</f>
        <v>7.8947368421052627E-2</v>
      </c>
      <c r="N132" s="4">
        <f>Query2[[#This Row],[Player/Team Total ]]*Query2[[#This Row],[Pct]]</f>
        <v>2.6052631578947369E-2</v>
      </c>
    </row>
    <row r="133" spans="1:14" x14ac:dyDescent="0.25">
      <c r="A133">
        <v>2024</v>
      </c>
      <c r="B133" s="28" t="s">
        <v>63</v>
      </c>
      <c r="C133" s="2" t="s">
        <v>253</v>
      </c>
      <c r="D133" s="28" t="s">
        <v>64</v>
      </c>
      <c r="E133" s="28" t="s">
        <v>18</v>
      </c>
      <c r="F133">
        <v>3</v>
      </c>
      <c r="G133">
        <v>3</v>
      </c>
      <c r="H133">
        <v>6</v>
      </c>
      <c r="I133" s="1">
        <v>0.5</v>
      </c>
      <c r="J133" s="2">
        <f>VLOOKUP(Query2[[#This Row],[TeamType]],[1]!Query9[[TeamType]:[Pct]], 4, FALSE)</f>
        <v>33</v>
      </c>
      <c r="K133" s="3">
        <f>Query2[[#This Row],[Total]]/Query2[[#This Row],[Team FGtype]]</f>
        <v>0.18181818181818182</v>
      </c>
      <c r="L133">
        <f>VLOOKUP(Query2[[#This Row],[team]],[1]!Query1[[team]:[Total]], 4, FALSE)</f>
        <v>54</v>
      </c>
      <c r="M133" s="3">
        <f>Query2[[#This Row],[Total]]/Query2[[#This Row],[Team Total]]</f>
        <v>0.1111111111111111</v>
      </c>
      <c r="N133" s="4">
        <f>Query2[[#This Row],[Player/Team Total ]]*Query2[[#This Row],[Pct]]</f>
        <v>5.5555555555555552E-2</v>
      </c>
    </row>
    <row r="134" spans="1:14" x14ac:dyDescent="0.25">
      <c r="A134">
        <v>2024</v>
      </c>
      <c r="B134" s="28" t="s">
        <v>66</v>
      </c>
      <c r="C134" s="2" t="s">
        <v>281</v>
      </c>
      <c r="D134" s="28" t="s">
        <v>68</v>
      </c>
      <c r="E134" s="28" t="s">
        <v>11</v>
      </c>
      <c r="F134">
        <v>1</v>
      </c>
      <c r="G134">
        <v>5</v>
      </c>
      <c r="H134">
        <v>6</v>
      </c>
      <c r="I134" s="1">
        <v>0.17</v>
      </c>
      <c r="J134" s="2">
        <f>VLOOKUP(Query2[[#This Row],[TeamType]],[1]!Query9[[TeamType]:[Pct]], 4, FALSE)</f>
        <v>31</v>
      </c>
      <c r="K134" s="3">
        <f>Query2[[#This Row],[Total]]/Query2[[#This Row],[Team FGtype]]</f>
        <v>0.19354838709677419</v>
      </c>
      <c r="L134">
        <f>VLOOKUP(Query2[[#This Row],[team]],[1]!Query1[[team]:[Total]], 4, FALSE)</f>
        <v>87</v>
      </c>
      <c r="M134" s="3">
        <f>Query2[[#This Row],[Total]]/Query2[[#This Row],[Team Total]]</f>
        <v>6.8965517241379309E-2</v>
      </c>
      <c r="N134" s="4">
        <f>Query2[[#This Row],[Player/Team Total ]]*Query2[[#This Row],[Pct]]</f>
        <v>1.1724137931034483E-2</v>
      </c>
    </row>
    <row r="135" spans="1:14" x14ac:dyDescent="0.25">
      <c r="A135">
        <v>2024</v>
      </c>
      <c r="B135" s="28" t="s">
        <v>25</v>
      </c>
      <c r="C135" s="2" t="s">
        <v>250</v>
      </c>
      <c r="D135" s="28" t="s">
        <v>58</v>
      </c>
      <c r="E135" s="28" t="s">
        <v>11</v>
      </c>
      <c r="F135">
        <v>4</v>
      </c>
      <c r="G135">
        <v>2</v>
      </c>
      <c r="H135">
        <v>6</v>
      </c>
      <c r="I135" s="1">
        <v>0.67</v>
      </c>
      <c r="J135" s="2">
        <f>VLOOKUP(Query2[[#This Row],[TeamType]],[1]!Query9[[TeamType]:[Pct]], 4, FALSE)</f>
        <v>46</v>
      </c>
      <c r="K135" s="3">
        <f>Query2[[#This Row],[Total]]/Query2[[#This Row],[Team FGtype]]</f>
        <v>0.13043478260869565</v>
      </c>
      <c r="L135">
        <f>VLOOKUP(Query2[[#This Row],[team]],[1]!Query1[[team]:[Total]], 4, FALSE)</f>
        <v>87</v>
      </c>
      <c r="M135" s="3">
        <f>Query2[[#This Row],[Total]]/Query2[[#This Row],[Team Total]]</f>
        <v>6.8965517241379309E-2</v>
      </c>
      <c r="N135" s="4">
        <f>Query2[[#This Row],[Player/Team Total ]]*Query2[[#This Row],[Pct]]</f>
        <v>4.6206896551724143E-2</v>
      </c>
    </row>
    <row r="136" spans="1:14" x14ac:dyDescent="0.25">
      <c r="A136">
        <v>2024</v>
      </c>
      <c r="B136" s="28" t="s">
        <v>22</v>
      </c>
      <c r="C136" s="2" t="s">
        <v>282</v>
      </c>
      <c r="D136" s="28" t="s">
        <v>499</v>
      </c>
      <c r="E136" s="28" t="s">
        <v>11</v>
      </c>
      <c r="F136">
        <v>3</v>
      </c>
      <c r="G136">
        <v>3</v>
      </c>
      <c r="H136">
        <v>6</v>
      </c>
      <c r="I136" s="1">
        <v>0.5</v>
      </c>
      <c r="J136" s="2">
        <f>VLOOKUP(Query2[[#This Row],[TeamType]],[1]!Query9[[TeamType]:[Pct]], 4, FALSE)</f>
        <v>25</v>
      </c>
      <c r="K136" s="3">
        <f>Query2[[#This Row],[Total]]/Query2[[#This Row],[Team FGtype]]</f>
        <v>0.24</v>
      </c>
      <c r="L136">
        <f>VLOOKUP(Query2[[#This Row],[team]],[1]!Query1[[team]:[Total]], 4, FALSE)</f>
        <v>93</v>
      </c>
      <c r="M136" s="3">
        <f>Query2[[#This Row],[Total]]/Query2[[#This Row],[Team Total]]</f>
        <v>6.4516129032258063E-2</v>
      </c>
      <c r="N136" s="4">
        <f>Query2[[#This Row],[Player/Team Total ]]*Query2[[#This Row],[Pct]]</f>
        <v>3.2258064516129031E-2</v>
      </c>
    </row>
    <row r="137" spans="1:14" x14ac:dyDescent="0.25">
      <c r="A137">
        <v>2024</v>
      </c>
      <c r="B137" s="28" t="s">
        <v>25</v>
      </c>
      <c r="C137" s="2" t="s">
        <v>250</v>
      </c>
      <c r="D137" s="28" t="s">
        <v>218</v>
      </c>
      <c r="E137" s="28" t="s">
        <v>11</v>
      </c>
      <c r="F137">
        <v>1</v>
      </c>
      <c r="G137">
        <v>5</v>
      </c>
      <c r="H137">
        <v>6</v>
      </c>
      <c r="I137" s="1">
        <v>0.17</v>
      </c>
      <c r="J137" s="2">
        <f>VLOOKUP(Query2[[#This Row],[TeamType]],[1]!Query9[[TeamType]:[Pct]], 4, FALSE)</f>
        <v>46</v>
      </c>
      <c r="K137" s="3">
        <f>Query2[[#This Row],[Total]]/Query2[[#This Row],[Team FGtype]]</f>
        <v>0.13043478260869565</v>
      </c>
      <c r="L137">
        <f>VLOOKUP(Query2[[#This Row],[team]],[1]!Query1[[team]:[Total]], 4, FALSE)</f>
        <v>87</v>
      </c>
      <c r="M137" s="3">
        <f>Query2[[#This Row],[Total]]/Query2[[#This Row],[Team Total]]</f>
        <v>6.8965517241379309E-2</v>
      </c>
      <c r="N137" s="4">
        <f>Query2[[#This Row],[Player/Team Total ]]*Query2[[#This Row],[Pct]]</f>
        <v>1.1724137931034483E-2</v>
      </c>
    </row>
    <row r="138" spans="1:14" x14ac:dyDescent="0.25">
      <c r="A138">
        <v>2024</v>
      </c>
      <c r="B138" s="28" t="s">
        <v>25</v>
      </c>
      <c r="C138" s="2" t="s">
        <v>249</v>
      </c>
      <c r="D138" s="28" t="s">
        <v>327</v>
      </c>
      <c r="E138" s="28" t="s">
        <v>18</v>
      </c>
      <c r="F138">
        <v>3</v>
      </c>
      <c r="G138">
        <v>3</v>
      </c>
      <c r="H138">
        <v>6</v>
      </c>
      <c r="I138" s="1">
        <v>0.5</v>
      </c>
      <c r="J138" s="2">
        <f>VLOOKUP(Query2[[#This Row],[TeamType]],[1]!Query9[[TeamType]:[Pct]], 4, FALSE)</f>
        <v>37</v>
      </c>
      <c r="K138" s="3">
        <f>Query2[[#This Row],[Total]]/Query2[[#This Row],[Team FGtype]]</f>
        <v>0.16216216216216217</v>
      </c>
      <c r="L138">
        <f>VLOOKUP(Query2[[#This Row],[team]],[1]!Query1[[team]:[Total]], 4, FALSE)</f>
        <v>87</v>
      </c>
      <c r="M138" s="3">
        <f>Query2[[#This Row],[Total]]/Query2[[#This Row],[Team Total]]</f>
        <v>6.8965517241379309E-2</v>
      </c>
      <c r="N138" s="4">
        <f>Query2[[#This Row],[Player/Team Total ]]*Query2[[#This Row],[Pct]]</f>
        <v>3.4482758620689655E-2</v>
      </c>
    </row>
    <row r="139" spans="1:14" x14ac:dyDescent="0.25">
      <c r="A139">
        <v>2024</v>
      </c>
      <c r="B139" s="28" t="s">
        <v>25</v>
      </c>
      <c r="C139" s="2" t="s">
        <v>249</v>
      </c>
      <c r="D139" s="28" t="s">
        <v>213</v>
      </c>
      <c r="E139" s="28" t="s">
        <v>18</v>
      </c>
      <c r="F139">
        <v>3</v>
      </c>
      <c r="G139">
        <v>2</v>
      </c>
      <c r="H139">
        <v>5</v>
      </c>
      <c r="I139" s="1">
        <v>0.6</v>
      </c>
      <c r="J139" s="2">
        <f>VLOOKUP(Query2[[#This Row],[TeamType]],[1]!Query9[[TeamType]:[Pct]], 4, FALSE)</f>
        <v>37</v>
      </c>
      <c r="K139" s="3">
        <f>Query2[[#This Row],[Total]]/Query2[[#This Row],[Team FGtype]]</f>
        <v>0.13513513513513514</v>
      </c>
      <c r="L139">
        <f>VLOOKUP(Query2[[#This Row],[team]],[1]!Query1[[team]:[Total]], 4, FALSE)</f>
        <v>87</v>
      </c>
      <c r="M139" s="3">
        <f>Query2[[#This Row],[Total]]/Query2[[#This Row],[Team Total]]</f>
        <v>5.7471264367816091E-2</v>
      </c>
      <c r="N139" s="4">
        <f>Query2[[#This Row],[Player/Team Total ]]*Query2[[#This Row],[Pct]]</f>
        <v>3.4482758620689655E-2</v>
      </c>
    </row>
    <row r="140" spans="1:14" x14ac:dyDescent="0.25">
      <c r="A140">
        <v>2024</v>
      </c>
      <c r="B140" s="28" t="s">
        <v>25</v>
      </c>
      <c r="C140" s="2" t="s">
        <v>250</v>
      </c>
      <c r="D140" s="28" t="s">
        <v>213</v>
      </c>
      <c r="E140" s="28" t="s">
        <v>11</v>
      </c>
      <c r="F140">
        <v>2</v>
      </c>
      <c r="G140">
        <v>3</v>
      </c>
      <c r="H140">
        <v>5</v>
      </c>
      <c r="I140" s="1">
        <v>0.4</v>
      </c>
      <c r="J140" s="2">
        <f>VLOOKUP(Query2[[#This Row],[TeamType]],[1]!Query9[[TeamType]:[Pct]], 4, FALSE)</f>
        <v>46</v>
      </c>
      <c r="K140" s="3">
        <f>Query2[[#This Row],[Total]]/Query2[[#This Row],[Team FGtype]]</f>
        <v>0.10869565217391304</v>
      </c>
      <c r="L140">
        <f>VLOOKUP(Query2[[#This Row],[team]],[1]!Query1[[team]:[Total]], 4, FALSE)</f>
        <v>87</v>
      </c>
      <c r="M140" s="3">
        <f>Query2[[#This Row],[Total]]/Query2[[#This Row],[Team Total]]</f>
        <v>5.7471264367816091E-2</v>
      </c>
      <c r="N140" s="4">
        <f>Query2[[#This Row],[Player/Team Total ]]*Query2[[#This Row],[Pct]]</f>
        <v>2.2988505747126436E-2</v>
      </c>
    </row>
    <row r="141" spans="1:14" x14ac:dyDescent="0.25">
      <c r="A141">
        <v>2024</v>
      </c>
      <c r="B141" s="28" t="s">
        <v>15</v>
      </c>
      <c r="C141" s="2" t="s">
        <v>245</v>
      </c>
      <c r="D141" s="28" t="s">
        <v>65</v>
      </c>
      <c r="E141" s="28" t="s">
        <v>11</v>
      </c>
      <c r="F141">
        <v>3</v>
      </c>
      <c r="G141">
        <v>2</v>
      </c>
      <c r="H141">
        <v>5</v>
      </c>
      <c r="I141" s="1">
        <v>0.6</v>
      </c>
      <c r="J141" s="2">
        <f>VLOOKUP(Query2[[#This Row],[TeamType]],[1]!Query9[[TeamType]:[Pct]], 4, FALSE)</f>
        <v>30</v>
      </c>
      <c r="K141" s="3">
        <f>Query2[[#This Row],[Total]]/Query2[[#This Row],[Team FGtype]]</f>
        <v>0.16666666666666666</v>
      </c>
      <c r="L141">
        <f>VLOOKUP(Query2[[#This Row],[team]],[1]!Query1[[team]:[Total]], 4, FALSE)</f>
        <v>84</v>
      </c>
      <c r="M141" s="3">
        <f>Query2[[#This Row],[Total]]/Query2[[#This Row],[Team Total]]</f>
        <v>5.9523809523809521E-2</v>
      </c>
      <c r="N141" s="4">
        <f>Query2[[#This Row],[Player/Team Total ]]*Query2[[#This Row],[Pct]]</f>
        <v>3.5714285714285712E-2</v>
      </c>
    </row>
    <row r="142" spans="1:14" x14ac:dyDescent="0.25">
      <c r="A142">
        <v>2024</v>
      </c>
      <c r="B142" s="28" t="s">
        <v>63</v>
      </c>
      <c r="C142" s="2" t="s">
        <v>253</v>
      </c>
      <c r="D142" s="28" t="s">
        <v>81</v>
      </c>
      <c r="E142" s="28" t="s">
        <v>18</v>
      </c>
      <c r="F142">
        <v>2</v>
      </c>
      <c r="G142">
        <v>3</v>
      </c>
      <c r="H142">
        <v>5</v>
      </c>
      <c r="I142" s="1">
        <v>0.4</v>
      </c>
      <c r="J142" s="2">
        <f>VLOOKUP(Query2[[#This Row],[TeamType]],[1]!Query9[[TeamType]:[Pct]], 4, FALSE)</f>
        <v>33</v>
      </c>
      <c r="K142" s="3">
        <f>Query2[[#This Row],[Total]]/Query2[[#This Row],[Team FGtype]]</f>
        <v>0.15151515151515152</v>
      </c>
      <c r="L142">
        <f>VLOOKUP(Query2[[#This Row],[team]],[1]!Query1[[team]:[Total]], 4, FALSE)</f>
        <v>54</v>
      </c>
      <c r="M142" s="3">
        <f>Query2[[#This Row],[Total]]/Query2[[#This Row],[Team Total]]</f>
        <v>9.2592592592592587E-2</v>
      </c>
      <c r="N142" s="4">
        <f>Query2[[#This Row],[Player/Team Total ]]*Query2[[#This Row],[Pct]]</f>
        <v>3.7037037037037035E-2</v>
      </c>
    </row>
    <row r="143" spans="1:14" x14ac:dyDescent="0.25">
      <c r="A143">
        <v>2024</v>
      </c>
      <c r="B143" s="28" t="s">
        <v>63</v>
      </c>
      <c r="C143" s="2" t="s">
        <v>284</v>
      </c>
      <c r="D143" s="28" t="s">
        <v>376</v>
      </c>
      <c r="E143" s="28" t="s">
        <v>11</v>
      </c>
      <c r="F143">
        <v>2</v>
      </c>
      <c r="G143">
        <v>3</v>
      </c>
      <c r="H143">
        <v>5</v>
      </c>
      <c r="I143" s="1">
        <v>0.4</v>
      </c>
      <c r="J143" s="2">
        <f>VLOOKUP(Query2[[#This Row],[TeamType]],[1]!Query9[[TeamType]:[Pct]], 4, FALSE)</f>
        <v>19</v>
      </c>
      <c r="K143" s="3">
        <f>Query2[[#This Row],[Total]]/Query2[[#This Row],[Team FGtype]]</f>
        <v>0.26315789473684209</v>
      </c>
      <c r="L143">
        <f>VLOOKUP(Query2[[#This Row],[team]],[1]!Query1[[team]:[Total]], 4, FALSE)</f>
        <v>54</v>
      </c>
      <c r="M143" s="3">
        <f>Query2[[#This Row],[Total]]/Query2[[#This Row],[Team Total]]</f>
        <v>9.2592592592592587E-2</v>
      </c>
      <c r="N143" s="4">
        <f>Query2[[#This Row],[Player/Team Total ]]*Query2[[#This Row],[Pct]]</f>
        <v>3.7037037037037035E-2</v>
      </c>
    </row>
    <row r="144" spans="1:14" x14ac:dyDescent="0.25">
      <c r="A144">
        <v>2024</v>
      </c>
      <c r="B144" s="28" t="s">
        <v>22</v>
      </c>
      <c r="C144" s="2" t="s">
        <v>282</v>
      </c>
      <c r="D144" s="28" t="s">
        <v>62</v>
      </c>
      <c r="E144" s="28" t="s">
        <v>11</v>
      </c>
      <c r="F144">
        <v>1</v>
      </c>
      <c r="G144">
        <v>4</v>
      </c>
      <c r="H144">
        <v>5</v>
      </c>
      <c r="I144" s="1">
        <v>0.2</v>
      </c>
      <c r="J144" s="2">
        <f>VLOOKUP(Query2[[#This Row],[TeamType]],[1]!Query9[[TeamType]:[Pct]], 4, FALSE)</f>
        <v>25</v>
      </c>
      <c r="K144" s="3">
        <f>Query2[[#This Row],[Total]]/Query2[[#This Row],[Team FGtype]]</f>
        <v>0.2</v>
      </c>
      <c r="L144">
        <f>VLOOKUP(Query2[[#This Row],[team]],[1]!Query1[[team]:[Total]], 4, FALSE)</f>
        <v>93</v>
      </c>
      <c r="M144" s="3">
        <f>Query2[[#This Row],[Total]]/Query2[[#This Row],[Team Total]]</f>
        <v>5.3763440860215055E-2</v>
      </c>
      <c r="N144" s="4">
        <f>Query2[[#This Row],[Player/Team Total ]]*Query2[[#This Row],[Pct]]</f>
        <v>1.0752688172043012E-2</v>
      </c>
    </row>
    <row r="145" spans="1:14" x14ac:dyDescent="0.25">
      <c r="A145">
        <v>2024</v>
      </c>
      <c r="B145" s="28" t="s">
        <v>88</v>
      </c>
      <c r="C145" s="2" t="s">
        <v>286</v>
      </c>
      <c r="D145" s="28" t="s">
        <v>89</v>
      </c>
      <c r="E145" s="28" t="s">
        <v>11</v>
      </c>
      <c r="F145">
        <v>2</v>
      </c>
      <c r="G145">
        <v>3</v>
      </c>
      <c r="H145">
        <v>5</v>
      </c>
      <c r="I145" s="1">
        <v>0.4</v>
      </c>
      <c r="J145" s="2">
        <f>VLOOKUP(Query2[[#This Row],[TeamType]],[1]!Query9[[TeamType]:[Pct]], 4, FALSE)</f>
        <v>26</v>
      </c>
      <c r="K145" s="3">
        <f>Query2[[#This Row],[Total]]/Query2[[#This Row],[Team FGtype]]</f>
        <v>0.19230769230769232</v>
      </c>
      <c r="L145">
        <f>VLOOKUP(Query2[[#This Row],[team]],[1]!Query1[[team]:[Total]], 4, FALSE)</f>
        <v>76</v>
      </c>
      <c r="M145" s="3">
        <f>Query2[[#This Row],[Total]]/Query2[[#This Row],[Team Total]]</f>
        <v>6.5789473684210523E-2</v>
      </c>
      <c r="N145" s="4">
        <f>Query2[[#This Row],[Player/Team Total ]]*Query2[[#This Row],[Pct]]</f>
        <v>2.6315789473684209E-2</v>
      </c>
    </row>
    <row r="146" spans="1:14" x14ac:dyDescent="0.25">
      <c r="A146">
        <v>2024</v>
      </c>
      <c r="B146" s="28" t="s">
        <v>88</v>
      </c>
      <c r="C146" s="2" t="s">
        <v>286</v>
      </c>
      <c r="D146" s="28" t="s">
        <v>92</v>
      </c>
      <c r="E146" s="28" t="s">
        <v>11</v>
      </c>
      <c r="F146">
        <v>1</v>
      </c>
      <c r="G146">
        <v>4</v>
      </c>
      <c r="H146">
        <v>5</v>
      </c>
      <c r="I146" s="1">
        <v>0.2</v>
      </c>
      <c r="J146" s="2">
        <f>VLOOKUP(Query2[[#This Row],[TeamType]],[1]!Query9[[TeamType]:[Pct]], 4, FALSE)</f>
        <v>26</v>
      </c>
      <c r="K146" s="3">
        <f>Query2[[#This Row],[Total]]/Query2[[#This Row],[Team FGtype]]</f>
        <v>0.19230769230769232</v>
      </c>
      <c r="L146">
        <f>VLOOKUP(Query2[[#This Row],[team]],[1]!Query1[[team]:[Total]], 4, FALSE)</f>
        <v>76</v>
      </c>
      <c r="M146" s="3">
        <f>Query2[[#This Row],[Total]]/Query2[[#This Row],[Team Total]]</f>
        <v>6.5789473684210523E-2</v>
      </c>
      <c r="N146" s="4">
        <f>Query2[[#This Row],[Player/Team Total ]]*Query2[[#This Row],[Pct]]</f>
        <v>1.3157894736842105E-2</v>
      </c>
    </row>
    <row r="147" spans="1:14" x14ac:dyDescent="0.25">
      <c r="A147">
        <v>2024</v>
      </c>
      <c r="B147" s="28" t="s">
        <v>53</v>
      </c>
      <c r="C147" s="2" t="s">
        <v>295</v>
      </c>
      <c r="D147" s="28" t="s">
        <v>109</v>
      </c>
      <c r="E147" s="28" t="s">
        <v>11</v>
      </c>
      <c r="F147">
        <v>1</v>
      </c>
      <c r="G147">
        <v>4</v>
      </c>
      <c r="H147">
        <v>5</v>
      </c>
      <c r="I147" s="1">
        <v>0.2</v>
      </c>
      <c r="J147" s="2">
        <f>VLOOKUP(Query2[[#This Row],[TeamType]],[1]!Query9[[TeamType]:[Pct]], 4, FALSE)</f>
        <v>21</v>
      </c>
      <c r="K147" s="3">
        <f>Query2[[#This Row],[Total]]/Query2[[#This Row],[Team FGtype]]</f>
        <v>0.23809523809523808</v>
      </c>
      <c r="L147">
        <f>VLOOKUP(Query2[[#This Row],[team]],[1]!Query1[[team]:[Total]], 4, FALSE)</f>
        <v>70</v>
      </c>
      <c r="M147" s="3">
        <f>Query2[[#This Row],[Total]]/Query2[[#This Row],[Team Total]]</f>
        <v>7.1428571428571425E-2</v>
      </c>
      <c r="N147" s="4">
        <f>Query2[[#This Row],[Player/Team Total ]]*Query2[[#This Row],[Pct]]</f>
        <v>1.4285714285714285E-2</v>
      </c>
    </row>
    <row r="148" spans="1:14" x14ac:dyDescent="0.25">
      <c r="A148">
        <v>2024</v>
      </c>
      <c r="B148" s="28" t="s">
        <v>94</v>
      </c>
      <c r="C148" s="2" t="s">
        <v>291</v>
      </c>
      <c r="D148" s="28" t="s">
        <v>96</v>
      </c>
      <c r="E148" s="28" t="s">
        <v>11</v>
      </c>
      <c r="F148">
        <v>2</v>
      </c>
      <c r="G148">
        <v>3</v>
      </c>
      <c r="H148">
        <v>5</v>
      </c>
      <c r="I148" s="1">
        <v>0.4</v>
      </c>
      <c r="J148" s="2">
        <f>VLOOKUP(Query2[[#This Row],[TeamType]],[1]!Query9[[TeamType]:[Pct]], 4, FALSE)</f>
        <v>18</v>
      </c>
      <c r="K148" s="3">
        <f>Query2[[#This Row],[Total]]/Query2[[#This Row],[Team FGtype]]</f>
        <v>0.27777777777777779</v>
      </c>
      <c r="L148">
        <f>VLOOKUP(Query2[[#This Row],[team]],[1]!Query1[[team]:[Total]], 4, FALSE)</f>
        <v>64</v>
      </c>
      <c r="M148" s="3">
        <f>Query2[[#This Row],[Total]]/Query2[[#This Row],[Team Total]]</f>
        <v>7.8125E-2</v>
      </c>
      <c r="N148" s="4">
        <f>Query2[[#This Row],[Player/Team Total ]]*Query2[[#This Row],[Pct]]</f>
        <v>3.125E-2</v>
      </c>
    </row>
    <row r="149" spans="1:14" x14ac:dyDescent="0.25">
      <c r="A149">
        <v>2024</v>
      </c>
      <c r="B149" s="28" t="s">
        <v>94</v>
      </c>
      <c r="C149" s="2" t="s">
        <v>244</v>
      </c>
      <c r="D149" s="28" t="s">
        <v>199</v>
      </c>
      <c r="E149" s="28" t="s">
        <v>18</v>
      </c>
      <c r="F149">
        <v>3</v>
      </c>
      <c r="G149">
        <v>2</v>
      </c>
      <c r="H149">
        <v>5</v>
      </c>
      <c r="I149" s="1">
        <v>0.6</v>
      </c>
      <c r="J149" s="2">
        <f>VLOOKUP(Query2[[#This Row],[TeamType]],[1]!Query9[[TeamType]:[Pct]], 4, FALSE)</f>
        <v>46</v>
      </c>
      <c r="K149" s="3">
        <f>Query2[[#This Row],[Total]]/Query2[[#This Row],[Team FGtype]]</f>
        <v>0.10869565217391304</v>
      </c>
      <c r="L149">
        <f>VLOOKUP(Query2[[#This Row],[team]],[1]!Query1[[team]:[Total]], 4, FALSE)</f>
        <v>64</v>
      </c>
      <c r="M149" s="3">
        <f>Query2[[#This Row],[Total]]/Query2[[#This Row],[Team Total]]</f>
        <v>7.8125E-2</v>
      </c>
      <c r="N149" s="4">
        <f>Query2[[#This Row],[Player/Team Total ]]*Query2[[#This Row],[Pct]]</f>
        <v>4.6875E-2</v>
      </c>
    </row>
    <row r="150" spans="1:14" x14ac:dyDescent="0.25">
      <c r="A150">
        <v>2024</v>
      </c>
      <c r="B150" s="28" t="s">
        <v>94</v>
      </c>
      <c r="C150" s="2" t="s">
        <v>244</v>
      </c>
      <c r="D150" s="28" t="s">
        <v>203</v>
      </c>
      <c r="E150" s="28" t="s">
        <v>18</v>
      </c>
      <c r="F150">
        <v>2</v>
      </c>
      <c r="G150">
        <v>3</v>
      </c>
      <c r="H150">
        <v>5</v>
      </c>
      <c r="I150" s="1">
        <v>0.4</v>
      </c>
      <c r="J150" s="2">
        <f>VLOOKUP(Query2[[#This Row],[TeamType]],[1]!Query9[[TeamType]:[Pct]], 4, FALSE)</f>
        <v>46</v>
      </c>
      <c r="K150" s="3">
        <f>Query2[[#This Row],[Total]]/Query2[[#This Row],[Team FGtype]]</f>
        <v>0.10869565217391304</v>
      </c>
      <c r="L150">
        <f>VLOOKUP(Query2[[#This Row],[team]],[1]!Query1[[team]:[Total]], 4, FALSE)</f>
        <v>64</v>
      </c>
      <c r="M150" s="3">
        <f>Query2[[#This Row],[Total]]/Query2[[#This Row],[Team Total]]</f>
        <v>7.8125E-2</v>
      </c>
      <c r="N150" s="4">
        <f>Query2[[#This Row],[Player/Team Total ]]*Query2[[#This Row],[Pct]]</f>
        <v>3.125E-2</v>
      </c>
    </row>
    <row r="151" spans="1:14" x14ac:dyDescent="0.25">
      <c r="A151">
        <v>2024</v>
      </c>
      <c r="B151" s="28" t="s">
        <v>55</v>
      </c>
      <c r="C151" s="2" t="s">
        <v>256</v>
      </c>
      <c r="D151" s="28" t="s">
        <v>56</v>
      </c>
      <c r="E151" s="28" t="s">
        <v>18</v>
      </c>
      <c r="F151">
        <v>3</v>
      </c>
      <c r="G151">
        <v>2</v>
      </c>
      <c r="H151">
        <v>5</v>
      </c>
      <c r="I151" s="1">
        <v>0.6</v>
      </c>
      <c r="J151" s="2">
        <f>VLOOKUP(Query2[[#This Row],[TeamType]],[1]!Query9[[TeamType]:[Pct]], 4, FALSE)</f>
        <v>46</v>
      </c>
      <c r="K151" s="3">
        <f>Query2[[#This Row],[Total]]/Query2[[#This Row],[Team FGtype]]</f>
        <v>0.10869565217391304</v>
      </c>
      <c r="L151">
        <f>VLOOKUP(Query2[[#This Row],[team]],[1]!Query1[[team]:[Total]], 4, FALSE)</f>
        <v>76</v>
      </c>
      <c r="M151" s="3">
        <f>Query2[[#This Row],[Total]]/Query2[[#This Row],[Team Total]]</f>
        <v>6.5789473684210523E-2</v>
      </c>
      <c r="N151" s="4">
        <f>Query2[[#This Row],[Player/Team Total ]]*Query2[[#This Row],[Pct]]</f>
        <v>3.9473684210526314E-2</v>
      </c>
    </row>
    <row r="152" spans="1:14" x14ac:dyDescent="0.25">
      <c r="A152">
        <v>2024</v>
      </c>
      <c r="B152" s="28" t="s">
        <v>55</v>
      </c>
      <c r="C152" s="2" t="s">
        <v>269</v>
      </c>
      <c r="D152" s="28" t="s">
        <v>56</v>
      </c>
      <c r="E152" s="28" t="s">
        <v>11</v>
      </c>
      <c r="F152">
        <v>2</v>
      </c>
      <c r="G152">
        <v>3</v>
      </c>
      <c r="H152">
        <v>5</v>
      </c>
      <c r="I152" s="1">
        <v>0.4</v>
      </c>
      <c r="J152" s="2">
        <f>VLOOKUP(Query2[[#This Row],[TeamType]],[1]!Query9[[TeamType]:[Pct]], 4, FALSE)</f>
        <v>27</v>
      </c>
      <c r="K152" s="3">
        <f>Query2[[#This Row],[Total]]/Query2[[#This Row],[Team FGtype]]</f>
        <v>0.18518518518518517</v>
      </c>
      <c r="L152">
        <f>VLOOKUP(Query2[[#This Row],[team]],[1]!Query1[[team]:[Total]], 4, FALSE)</f>
        <v>76</v>
      </c>
      <c r="M152" s="3">
        <f>Query2[[#This Row],[Total]]/Query2[[#This Row],[Team Total]]</f>
        <v>6.5789473684210523E-2</v>
      </c>
      <c r="N152" s="4">
        <f>Query2[[#This Row],[Player/Team Total ]]*Query2[[#This Row],[Pct]]</f>
        <v>2.6315789473684209E-2</v>
      </c>
    </row>
    <row r="153" spans="1:14" x14ac:dyDescent="0.25">
      <c r="A153">
        <v>2024</v>
      </c>
      <c r="B153" s="28" t="s">
        <v>102</v>
      </c>
      <c r="C153" s="2" t="s">
        <v>278</v>
      </c>
      <c r="D153" s="28" t="s">
        <v>104</v>
      </c>
      <c r="E153" s="28" t="s">
        <v>18</v>
      </c>
      <c r="F153">
        <v>3</v>
      </c>
      <c r="G153">
        <v>2</v>
      </c>
      <c r="H153">
        <v>5</v>
      </c>
      <c r="I153" s="1">
        <v>0.6</v>
      </c>
      <c r="J153" s="2">
        <f>VLOOKUP(Query2[[#This Row],[TeamType]],[1]!Query9[[TeamType]:[Pct]], 4, FALSE)</f>
        <v>43</v>
      </c>
      <c r="K153" s="3">
        <f>Query2[[#This Row],[Total]]/Query2[[#This Row],[Team FGtype]]</f>
        <v>0.11627906976744186</v>
      </c>
      <c r="L153">
        <f>VLOOKUP(Query2[[#This Row],[team]],[1]!Query1[[team]:[Total]], 4, FALSE)</f>
        <v>61</v>
      </c>
      <c r="M153" s="3">
        <f>Query2[[#This Row],[Total]]/Query2[[#This Row],[Team Total]]</f>
        <v>8.1967213114754092E-2</v>
      </c>
      <c r="N153" s="4">
        <f>Query2[[#This Row],[Player/Team Total ]]*Query2[[#This Row],[Pct]]</f>
        <v>4.9180327868852451E-2</v>
      </c>
    </row>
    <row r="154" spans="1:14" x14ac:dyDescent="0.25">
      <c r="A154">
        <v>2024</v>
      </c>
      <c r="B154" s="28" t="s">
        <v>51</v>
      </c>
      <c r="C154" s="2" t="s">
        <v>255</v>
      </c>
      <c r="D154" s="28" t="s">
        <v>228</v>
      </c>
      <c r="E154" s="28" t="s">
        <v>18</v>
      </c>
      <c r="F154">
        <v>3</v>
      </c>
      <c r="G154">
        <v>2</v>
      </c>
      <c r="H154">
        <v>5</v>
      </c>
      <c r="I154" s="1">
        <v>0.6</v>
      </c>
      <c r="J154" s="2">
        <f>VLOOKUP(Query2[[#This Row],[TeamType]],[1]!Query9[[TeamType]:[Pct]], 4, FALSE)</f>
        <v>48</v>
      </c>
      <c r="K154" s="3">
        <f>Query2[[#This Row],[Total]]/Query2[[#This Row],[Team FGtype]]</f>
        <v>0.10416666666666667</v>
      </c>
      <c r="L154">
        <f>VLOOKUP(Query2[[#This Row],[team]],[1]!Query1[[team]:[Total]], 4, FALSE)</f>
        <v>79</v>
      </c>
      <c r="M154" s="3">
        <f>Query2[[#This Row],[Total]]/Query2[[#This Row],[Team Total]]</f>
        <v>6.3291139240506333E-2</v>
      </c>
      <c r="N154" s="4">
        <f>Query2[[#This Row],[Player/Team Total ]]*Query2[[#This Row],[Pct]]</f>
        <v>3.7974683544303799E-2</v>
      </c>
    </row>
    <row r="155" spans="1:14" x14ac:dyDescent="0.25">
      <c r="A155">
        <v>2024</v>
      </c>
      <c r="B155" s="28" t="s">
        <v>110</v>
      </c>
      <c r="C155" s="2" t="s">
        <v>257</v>
      </c>
      <c r="D155" s="28" t="s">
        <v>235</v>
      </c>
      <c r="E155" s="28" t="s">
        <v>18</v>
      </c>
      <c r="F155">
        <v>3</v>
      </c>
      <c r="G155">
        <v>2</v>
      </c>
      <c r="H155">
        <v>5</v>
      </c>
      <c r="I155" s="1">
        <v>0.6</v>
      </c>
      <c r="J155" s="2">
        <f>VLOOKUP(Query2[[#This Row],[TeamType]],[1]!Query9[[TeamType]:[Pct]], 4, FALSE)</f>
        <v>33</v>
      </c>
      <c r="K155" s="3">
        <f>Query2[[#This Row],[Total]]/Query2[[#This Row],[Team FGtype]]</f>
        <v>0.15151515151515152</v>
      </c>
      <c r="L155">
        <f>VLOOKUP(Query2[[#This Row],[team]],[1]!Query1[[team]:[Total]], 4, FALSE)</f>
        <v>75</v>
      </c>
      <c r="M155" s="3">
        <f>Query2[[#This Row],[Total]]/Query2[[#This Row],[Team Total]]</f>
        <v>6.6666666666666666E-2</v>
      </c>
      <c r="N155" s="4">
        <f>Query2[[#This Row],[Player/Team Total ]]*Query2[[#This Row],[Pct]]</f>
        <v>0.04</v>
      </c>
    </row>
    <row r="156" spans="1:14" x14ac:dyDescent="0.25">
      <c r="A156">
        <v>2024</v>
      </c>
      <c r="B156" s="28" t="s">
        <v>110</v>
      </c>
      <c r="C156" s="2" t="s">
        <v>293</v>
      </c>
      <c r="D156" s="28" t="s">
        <v>111</v>
      </c>
      <c r="E156" s="28" t="s">
        <v>11</v>
      </c>
      <c r="F156">
        <v>3</v>
      </c>
      <c r="G156">
        <v>2</v>
      </c>
      <c r="H156">
        <v>5</v>
      </c>
      <c r="I156" s="1">
        <v>0.6</v>
      </c>
      <c r="J156" s="2">
        <f>VLOOKUP(Query2[[#This Row],[TeamType]],[1]!Query9[[TeamType]:[Pct]], 4, FALSE)</f>
        <v>38</v>
      </c>
      <c r="K156" s="3">
        <f>Query2[[#This Row],[Total]]/Query2[[#This Row],[Team FGtype]]</f>
        <v>0.13157894736842105</v>
      </c>
      <c r="L156">
        <f>VLOOKUP(Query2[[#This Row],[team]],[1]!Query1[[team]:[Total]], 4, FALSE)</f>
        <v>75</v>
      </c>
      <c r="M156" s="3">
        <f>Query2[[#This Row],[Total]]/Query2[[#This Row],[Team Total]]</f>
        <v>6.6666666666666666E-2</v>
      </c>
      <c r="N156" s="4">
        <f>Query2[[#This Row],[Player/Team Total ]]*Query2[[#This Row],[Pct]]</f>
        <v>0.04</v>
      </c>
    </row>
    <row r="157" spans="1:14" x14ac:dyDescent="0.25">
      <c r="A157">
        <v>2024</v>
      </c>
      <c r="B157" s="28" t="s">
        <v>110</v>
      </c>
      <c r="C157" s="2" t="s">
        <v>257</v>
      </c>
      <c r="D157" s="28" t="s">
        <v>181</v>
      </c>
      <c r="E157" s="28" t="s">
        <v>18</v>
      </c>
      <c r="F157">
        <v>3</v>
      </c>
      <c r="G157">
        <v>2</v>
      </c>
      <c r="H157">
        <v>5</v>
      </c>
      <c r="I157" s="1">
        <v>0.6</v>
      </c>
      <c r="J157" s="2">
        <f>VLOOKUP(Query2[[#This Row],[TeamType]],[1]!Query9[[TeamType]:[Pct]], 4, FALSE)</f>
        <v>33</v>
      </c>
      <c r="K157" s="3">
        <f>Query2[[#This Row],[Total]]/Query2[[#This Row],[Team FGtype]]</f>
        <v>0.15151515151515152</v>
      </c>
      <c r="L157">
        <f>VLOOKUP(Query2[[#This Row],[team]],[1]!Query1[[team]:[Total]], 4, FALSE)</f>
        <v>75</v>
      </c>
      <c r="M157" s="3">
        <f>Query2[[#This Row],[Total]]/Query2[[#This Row],[Team Total]]</f>
        <v>6.6666666666666666E-2</v>
      </c>
      <c r="N157" s="4">
        <f>Query2[[#This Row],[Player/Team Total ]]*Query2[[#This Row],[Pct]]</f>
        <v>0.04</v>
      </c>
    </row>
    <row r="158" spans="1:14" x14ac:dyDescent="0.25">
      <c r="A158">
        <v>2024</v>
      </c>
      <c r="B158" s="28" t="s">
        <v>70</v>
      </c>
      <c r="C158" s="2" t="s">
        <v>254</v>
      </c>
      <c r="D158" s="28" t="s">
        <v>379</v>
      </c>
      <c r="E158" s="28" t="s">
        <v>18</v>
      </c>
      <c r="F158">
        <v>1</v>
      </c>
      <c r="G158">
        <v>4</v>
      </c>
      <c r="H158">
        <v>5</v>
      </c>
      <c r="I158" s="1">
        <v>0.2</v>
      </c>
      <c r="J158" s="2">
        <f>VLOOKUP(Query2[[#This Row],[TeamType]],[1]!Query9[[TeamType]:[Pct]], 4, FALSE)</f>
        <v>48</v>
      </c>
      <c r="K158" s="3">
        <f>Query2[[#This Row],[Total]]/Query2[[#This Row],[Team FGtype]]</f>
        <v>0.10416666666666667</v>
      </c>
      <c r="L158">
        <f>VLOOKUP(Query2[[#This Row],[team]],[1]!Query1[[team]:[Total]], 4, FALSE)</f>
        <v>88</v>
      </c>
      <c r="M158" s="3">
        <f>Query2[[#This Row],[Total]]/Query2[[#This Row],[Team Total]]</f>
        <v>5.6818181818181816E-2</v>
      </c>
      <c r="N158" s="4">
        <f>Query2[[#This Row],[Player/Team Total ]]*Query2[[#This Row],[Pct]]</f>
        <v>1.1363636363636364E-2</v>
      </c>
    </row>
    <row r="159" spans="1:14" x14ac:dyDescent="0.25">
      <c r="A159">
        <v>2024</v>
      </c>
      <c r="B159" s="28" t="s">
        <v>15</v>
      </c>
      <c r="C159" s="2" t="s">
        <v>247</v>
      </c>
      <c r="D159" s="28" t="s">
        <v>16</v>
      </c>
      <c r="E159" s="28" t="s">
        <v>18</v>
      </c>
      <c r="F159">
        <v>2</v>
      </c>
      <c r="G159">
        <v>3</v>
      </c>
      <c r="H159">
        <v>5</v>
      </c>
      <c r="I159" s="1">
        <v>0.4</v>
      </c>
      <c r="J159" s="2">
        <f>VLOOKUP(Query2[[#This Row],[TeamType]],[1]!Query9[[TeamType]:[Pct]], 4, FALSE)</f>
        <v>49</v>
      </c>
      <c r="K159" s="3">
        <f>Query2[[#This Row],[Total]]/Query2[[#This Row],[Team FGtype]]</f>
        <v>0.10204081632653061</v>
      </c>
      <c r="L159">
        <f>VLOOKUP(Query2[[#This Row],[team]],[1]!Query1[[team]:[Total]], 4, FALSE)</f>
        <v>84</v>
      </c>
      <c r="M159" s="3">
        <f>Query2[[#This Row],[Total]]/Query2[[#This Row],[Team Total]]</f>
        <v>5.9523809523809521E-2</v>
      </c>
      <c r="N159" s="4">
        <f>Query2[[#This Row],[Player/Team Total ]]*Query2[[#This Row],[Pct]]</f>
        <v>2.3809523809523808E-2</v>
      </c>
    </row>
    <row r="160" spans="1:14" x14ac:dyDescent="0.25">
      <c r="A160">
        <v>2024</v>
      </c>
      <c r="B160" s="28" t="s">
        <v>70</v>
      </c>
      <c r="C160" s="2" t="s">
        <v>287</v>
      </c>
      <c r="D160" s="28" t="s">
        <v>222</v>
      </c>
      <c r="E160" s="28" t="s">
        <v>11</v>
      </c>
      <c r="F160">
        <v>2</v>
      </c>
      <c r="G160">
        <v>3</v>
      </c>
      <c r="H160">
        <v>5</v>
      </c>
      <c r="I160" s="1">
        <v>0.4</v>
      </c>
      <c r="J160" s="2">
        <f>VLOOKUP(Query2[[#This Row],[TeamType]],[1]!Query9[[TeamType]:[Pct]], 4, FALSE)</f>
        <v>34</v>
      </c>
      <c r="K160" s="3">
        <f>Query2[[#This Row],[Total]]/Query2[[#This Row],[Team FGtype]]</f>
        <v>0.14705882352941177</v>
      </c>
      <c r="L160">
        <f>VLOOKUP(Query2[[#This Row],[team]],[1]!Query1[[team]:[Total]], 4, FALSE)</f>
        <v>88</v>
      </c>
      <c r="M160" s="3">
        <f>Query2[[#This Row],[Total]]/Query2[[#This Row],[Team Total]]</f>
        <v>5.6818181818181816E-2</v>
      </c>
      <c r="N160" s="4">
        <f>Query2[[#This Row],[Player/Team Total ]]*Query2[[#This Row],[Pct]]</f>
        <v>2.2727272727272728E-2</v>
      </c>
    </row>
    <row r="161" spans="1:14" x14ac:dyDescent="0.25">
      <c r="A161">
        <v>2024</v>
      </c>
      <c r="B161" s="28" t="s">
        <v>70</v>
      </c>
      <c r="C161" s="2" t="s">
        <v>254</v>
      </c>
      <c r="D161" s="28" t="s">
        <v>74</v>
      </c>
      <c r="E161" s="28" t="s">
        <v>18</v>
      </c>
      <c r="F161">
        <v>2</v>
      </c>
      <c r="G161">
        <v>3</v>
      </c>
      <c r="H161">
        <v>5</v>
      </c>
      <c r="I161" s="1">
        <v>0.4</v>
      </c>
      <c r="J161" s="2">
        <f>VLOOKUP(Query2[[#This Row],[TeamType]],[1]!Query9[[TeamType]:[Pct]], 4, FALSE)</f>
        <v>48</v>
      </c>
      <c r="K161" s="3">
        <f>Query2[[#This Row],[Total]]/Query2[[#This Row],[Team FGtype]]</f>
        <v>0.10416666666666667</v>
      </c>
      <c r="L161">
        <f>VLOOKUP(Query2[[#This Row],[team]],[1]!Query1[[team]:[Total]], 4, FALSE)</f>
        <v>88</v>
      </c>
      <c r="M161" s="3">
        <f>Query2[[#This Row],[Total]]/Query2[[#This Row],[Team Total]]</f>
        <v>5.6818181818181816E-2</v>
      </c>
      <c r="N161" s="4">
        <f>Query2[[#This Row],[Player/Team Total ]]*Query2[[#This Row],[Pct]]</f>
        <v>2.2727272727272728E-2</v>
      </c>
    </row>
    <row r="162" spans="1:14" x14ac:dyDescent="0.25">
      <c r="A162">
        <v>2024</v>
      </c>
      <c r="B162" s="28" t="s">
        <v>51</v>
      </c>
      <c r="C162" s="2" t="s">
        <v>279</v>
      </c>
      <c r="D162" s="28" t="s">
        <v>72</v>
      </c>
      <c r="E162" s="28" t="s">
        <v>11</v>
      </c>
      <c r="F162">
        <v>1</v>
      </c>
      <c r="G162">
        <v>4</v>
      </c>
      <c r="H162">
        <v>5</v>
      </c>
      <c r="I162" s="1">
        <v>0.2</v>
      </c>
      <c r="J162" s="2">
        <f>VLOOKUP(Query2[[#This Row],[TeamType]],[1]!Query9[[TeamType]:[Pct]], 4, FALSE)</f>
        <v>28</v>
      </c>
      <c r="K162" s="3">
        <f>Query2[[#This Row],[Total]]/Query2[[#This Row],[Team FGtype]]</f>
        <v>0.17857142857142858</v>
      </c>
      <c r="L162">
        <f>VLOOKUP(Query2[[#This Row],[team]],[1]!Query1[[team]:[Total]], 4, FALSE)</f>
        <v>79</v>
      </c>
      <c r="M162" s="3">
        <f>Query2[[#This Row],[Total]]/Query2[[#This Row],[Team Total]]</f>
        <v>6.3291139240506333E-2</v>
      </c>
      <c r="N162" s="4">
        <f>Query2[[#This Row],[Player/Team Total ]]*Query2[[#This Row],[Pct]]</f>
        <v>1.2658227848101267E-2</v>
      </c>
    </row>
    <row r="163" spans="1:14" x14ac:dyDescent="0.25">
      <c r="A163">
        <v>2024</v>
      </c>
      <c r="B163" s="28" t="s">
        <v>49</v>
      </c>
      <c r="C163" s="2" t="s">
        <v>266</v>
      </c>
      <c r="D163" s="28" t="s">
        <v>473</v>
      </c>
      <c r="E163" s="28" t="s">
        <v>18</v>
      </c>
      <c r="F163">
        <v>3</v>
      </c>
      <c r="G163">
        <v>2</v>
      </c>
      <c r="H163">
        <v>5</v>
      </c>
      <c r="I163" s="1">
        <v>0.6</v>
      </c>
      <c r="J163" s="2">
        <f>VLOOKUP(Query2[[#This Row],[TeamType]],[1]!Query9[[TeamType]:[Pct]], 4, FALSE)</f>
        <v>47</v>
      </c>
      <c r="K163" s="3">
        <f>Query2[[#This Row],[Total]]/Query2[[#This Row],[Team FGtype]]</f>
        <v>0.10638297872340426</v>
      </c>
      <c r="L163">
        <f>VLOOKUP(Query2[[#This Row],[team]],[1]!Query1[[team]:[Total]], 4, FALSE)</f>
        <v>79</v>
      </c>
      <c r="M163" s="3">
        <f>Query2[[#This Row],[Total]]/Query2[[#This Row],[Team Total]]</f>
        <v>6.3291139240506333E-2</v>
      </c>
      <c r="N163" s="4">
        <f>Query2[[#This Row],[Player/Team Total ]]*Query2[[#This Row],[Pct]]</f>
        <v>3.7974683544303799E-2</v>
      </c>
    </row>
    <row r="164" spans="1:14" x14ac:dyDescent="0.25">
      <c r="A164">
        <v>2024</v>
      </c>
      <c r="B164" s="28" t="s">
        <v>49</v>
      </c>
      <c r="C164" s="2" t="s">
        <v>266</v>
      </c>
      <c r="D164" s="28" t="s">
        <v>50</v>
      </c>
      <c r="E164" s="28" t="s">
        <v>18</v>
      </c>
      <c r="F164">
        <v>2</v>
      </c>
      <c r="G164">
        <v>3</v>
      </c>
      <c r="H164">
        <v>5</v>
      </c>
      <c r="I164" s="1">
        <v>0.4</v>
      </c>
      <c r="J164" s="2">
        <f>VLOOKUP(Query2[[#This Row],[TeamType]],[1]!Query9[[TeamType]:[Pct]], 4, FALSE)</f>
        <v>47</v>
      </c>
      <c r="K164" s="3">
        <f>Query2[[#This Row],[Total]]/Query2[[#This Row],[Team FGtype]]</f>
        <v>0.10638297872340426</v>
      </c>
      <c r="L164">
        <f>VLOOKUP(Query2[[#This Row],[team]],[1]!Query1[[team]:[Total]], 4, FALSE)</f>
        <v>79</v>
      </c>
      <c r="M164" s="3">
        <f>Query2[[#This Row],[Total]]/Query2[[#This Row],[Team Total]]</f>
        <v>6.3291139240506333E-2</v>
      </c>
      <c r="N164" s="4">
        <f>Query2[[#This Row],[Player/Team Total ]]*Query2[[#This Row],[Pct]]</f>
        <v>2.5316455696202535E-2</v>
      </c>
    </row>
    <row r="165" spans="1:14" x14ac:dyDescent="0.25">
      <c r="A165">
        <v>2024</v>
      </c>
      <c r="B165" s="28" t="s">
        <v>49</v>
      </c>
      <c r="C165" s="2" t="s">
        <v>266</v>
      </c>
      <c r="D165" s="28" t="s">
        <v>178</v>
      </c>
      <c r="E165" s="28" t="s">
        <v>18</v>
      </c>
      <c r="F165">
        <v>3</v>
      </c>
      <c r="G165">
        <v>2</v>
      </c>
      <c r="H165">
        <v>5</v>
      </c>
      <c r="I165" s="1">
        <v>0.6</v>
      </c>
      <c r="J165" s="2">
        <f>VLOOKUP(Query2[[#This Row],[TeamType]],[1]!Query9[[TeamType]:[Pct]], 4, FALSE)</f>
        <v>47</v>
      </c>
      <c r="K165" s="3">
        <f>Query2[[#This Row],[Total]]/Query2[[#This Row],[Team FGtype]]</f>
        <v>0.10638297872340426</v>
      </c>
      <c r="L165">
        <f>VLOOKUP(Query2[[#This Row],[team]],[1]!Query1[[team]:[Total]], 4, FALSE)</f>
        <v>79</v>
      </c>
      <c r="M165" s="3">
        <f>Query2[[#This Row],[Total]]/Query2[[#This Row],[Team Total]]</f>
        <v>6.3291139240506333E-2</v>
      </c>
      <c r="N165" s="4">
        <f>Query2[[#This Row],[Player/Team Total ]]*Query2[[#This Row],[Pct]]</f>
        <v>3.7974683544303799E-2</v>
      </c>
    </row>
    <row r="166" spans="1:14" x14ac:dyDescent="0.25">
      <c r="A166">
        <v>2024</v>
      </c>
      <c r="B166" s="28" t="s">
        <v>49</v>
      </c>
      <c r="C166" s="2" t="s">
        <v>266</v>
      </c>
      <c r="D166" s="28" t="s">
        <v>455</v>
      </c>
      <c r="E166" s="28" t="s">
        <v>18</v>
      </c>
      <c r="F166">
        <v>1</v>
      </c>
      <c r="G166">
        <v>4</v>
      </c>
      <c r="H166">
        <v>5</v>
      </c>
      <c r="I166" s="1">
        <v>0.2</v>
      </c>
      <c r="J166" s="2">
        <f>VLOOKUP(Query2[[#This Row],[TeamType]],[1]!Query9[[TeamType]:[Pct]], 4, FALSE)</f>
        <v>47</v>
      </c>
      <c r="K166" s="3">
        <f>Query2[[#This Row],[Total]]/Query2[[#This Row],[Team FGtype]]</f>
        <v>0.10638297872340426</v>
      </c>
      <c r="L166">
        <f>VLOOKUP(Query2[[#This Row],[team]],[1]!Query1[[team]:[Total]], 4, FALSE)</f>
        <v>79</v>
      </c>
      <c r="M166" s="3">
        <f>Query2[[#This Row],[Total]]/Query2[[#This Row],[Team Total]]</f>
        <v>6.3291139240506333E-2</v>
      </c>
      <c r="N166" s="4">
        <f>Query2[[#This Row],[Player/Team Total ]]*Query2[[#This Row],[Pct]]</f>
        <v>1.2658227848101267E-2</v>
      </c>
    </row>
    <row r="167" spans="1:14" x14ac:dyDescent="0.25">
      <c r="A167">
        <v>2024</v>
      </c>
      <c r="B167" s="28" t="s">
        <v>29</v>
      </c>
      <c r="C167" s="2" t="s">
        <v>274</v>
      </c>
      <c r="D167" s="28" t="s">
        <v>40</v>
      </c>
      <c r="E167" s="28" t="s">
        <v>11</v>
      </c>
      <c r="F167">
        <v>1</v>
      </c>
      <c r="G167">
        <v>4</v>
      </c>
      <c r="H167">
        <v>5</v>
      </c>
      <c r="I167" s="1">
        <v>0.2</v>
      </c>
      <c r="J167" s="2">
        <f>VLOOKUP(Query2[[#This Row],[TeamType]],[1]!Query9[[TeamType]:[Pct]], 4, FALSE)</f>
        <v>29</v>
      </c>
      <c r="K167" s="3">
        <f>Query2[[#This Row],[Total]]/Query2[[#This Row],[Team FGtype]]</f>
        <v>0.17241379310344829</v>
      </c>
      <c r="L167">
        <f>VLOOKUP(Query2[[#This Row],[team]],[1]!Query1[[team]:[Total]], 4, FALSE)</f>
        <v>94</v>
      </c>
      <c r="M167" s="3">
        <f>Query2[[#This Row],[Total]]/Query2[[#This Row],[Team Total]]</f>
        <v>5.3191489361702128E-2</v>
      </c>
      <c r="N167" s="4">
        <f>Query2[[#This Row],[Player/Team Total ]]*Query2[[#This Row],[Pct]]</f>
        <v>1.0638297872340427E-2</v>
      </c>
    </row>
    <row r="168" spans="1:14" x14ac:dyDescent="0.25">
      <c r="A168">
        <v>2024</v>
      </c>
      <c r="B168" s="28" t="s">
        <v>29</v>
      </c>
      <c r="C168" s="2" t="s">
        <v>274</v>
      </c>
      <c r="D168" s="28" t="s">
        <v>128</v>
      </c>
      <c r="E168" s="28" t="s">
        <v>11</v>
      </c>
      <c r="F168">
        <v>2</v>
      </c>
      <c r="G168">
        <v>3</v>
      </c>
      <c r="H168">
        <v>5</v>
      </c>
      <c r="I168" s="1">
        <v>0.4</v>
      </c>
      <c r="J168" s="2">
        <f>VLOOKUP(Query2[[#This Row],[TeamType]],[1]!Query9[[TeamType]:[Pct]], 4, FALSE)</f>
        <v>29</v>
      </c>
      <c r="K168" s="3">
        <f>Query2[[#This Row],[Total]]/Query2[[#This Row],[Team FGtype]]</f>
        <v>0.17241379310344829</v>
      </c>
      <c r="L168">
        <f>VLOOKUP(Query2[[#This Row],[team]],[1]!Query1[[team]:[Total]], 4, FALSE)</f>
        <v>94</v>
      </c>
      <c r="M168" s="3">
        <f>Query2[[#This Row],[Total]]/Query2[[#This Row],[Team Total]]</f>
        <v>5.3191489361702128E-2</v>
      </c>
      <c r="N168" s="4">
        <f>Query2[[#This Row],[Player/Team Total ]]*Query2[[#This Row],[Pct]]</f>
        <v>2.1276595744680854E-2</v>
      </c>
    </row>
    <row r="169" spans="1:14" x14ac:dyDescent="0.25">
      <c r="A169">
        <v>2024</v>
      </c>
      <c r="B169" s="28" t="s">
        <v>120</v>
      </c>
      <c r="C169" s="2" t="s">
        <v>263</v>
      </c>
      <c r="D169" s="28" t="s">
        <v>163</v>
      </c>
      <c r="E169" s="28" t="s">
        <v>18</v>
      </c>
      <c r="F169">
        <v>3</v>
      </c>
      <c r="G169">
        <v>2</v>
      </c>
      <c r="H169">
        <v>5</v>
      </c>
      <c r="I169" s="1">
        <v>0.6</v>
      </c>
      <c r="J169" s="2">
        <f>VLOOKUP(Query2[[#This Row],[TeamType]],[1]!Query9[[TeamType]:[Pct]], 4, FALSE)</f>
        <v>45</v>
      </c>
      <c r="K169" s="3">
        <f>Query2[[#This Row],[Total]]/Query2[[#This Row],[Team FGtype]]</f>
        <v>0.1111111111111111</v>
      </c>
      <c r="L169">
        <f>VLOOKUP(Query2[[#This Row],[team]],[1]!Query1[[team]:[Total]], 4, FALSE)</f>
        <v>73</v>
      </c>
      <c r="M169" s="3">
        <f>Query2[[#This Row],[Total]]/Query2[[#This Row],[Team Total]]</f>
        <v>6.8493150684931503E-2</v>
      </c>
      <c r="N169" s="4">
        <f>Query2[[#This Row],[Player/Team Total ]]*Query2[[#This Row],[Pct]]</f>
        <v>4.1095890410958902E-2</v>
      </c>
    </row>
    <row r="170" spans="1:14" x14ac:dyDescent="0.25">
      <c r="A170">
        <v>2024</v>
      </c>
      <c r="B170" s="28" t="s">
        <v>46</v>
      </c>
      <c r="C170" s="2" t="s">
        <v>268</v>
      </c>
      <c r="D170" s="28" t="s">
        <v>170</v>
      </c>
      <c r="E170" s="28" t="s">
        <v>11</v>
      </c>
      <c r="F170">
        <v>1</v>
      </c>
      <c r="G170">
        <v>4</v>
      </c>
      <c r="H170">
        <v>5</v>
      </c>
      <c r="I170" s="1">
        <v>0.2</v>
      </c>
      <c r="J170" s="2">
        <f>VLOOKUP(Query2[[#This Row],[TeamType]],[1]!Query9[[TeamType]:[Pct]], 4, FALSE)</f>
        <v>24</v>
      </c>
      <c r="K170" s="3">
        <f>Query2[[#This Row],[Total]]/Query2[[#This Row],[Team FGtype]]</f>
        <v>0.20833333333333334</v>
      </c>
      <c r="L170">
        <f>VLOOKUP(Query2[[#This Row],[team]],[1]!Query1[[team]:[Total]], 4, FALSE)</f>
        <v>71</v>
      </c>
      <c r="M170" s="3">
        <f>Query2[[#This Row],[Total]]/Query2[[#This Row],[Team Total]]</f>
        <v>7.0422535211267609E-2</v>
      </c>
      <c r="N170" s="4">
        <f>Query2[[#This Row],[Player/Team Total ]]*Query2[[#This Row],[Pct]]</f>
        <v>1.4084507042253523E-2</v>
      </c>
    </row>
    <row r="171" spans="1:14" x14ac:dyDescent="0.25">
      <c r="A171">
        <v>2024</v>
      </c>
      <c r="B171" s="28" t="s">
        <v>46</v>
      </c>
      <c r="C171" s="2" t="s">
        <v>302</v>
      </c>
      <c r="D171" s="28" t="s">
        <v>171</v>
      </c>
      <c r="E171" s="28" t="s">
        <v>18</v>
      </c>
      <c r="F171">
        <v>3</v>
      </c>
      <c r="G171">
        <v>2</v>
      </c>
      <c r="H171">
        <v>5</v>
      </c>
      <c r="I171" s="1">
        <v>0.6</v>
      </c>
      <c r="J171" s="2">
        <f>VLOOKUP(Query2[[#This Row],[TeamType]],[1]!Query9[[TeamType]:[Pct]], 4, FALSE)</f>
        <v>43</v>
      </c>
      <c r="K171" s="3">
        <f>Query2[[#This Row],[Total]]/Query2[[#This Row],[Team FGtype]]</f>
        <v>0.11627906976744186</v>
      </c>
      <c r="L171">
        <f>VLOOKUP(Query2[[#This Row],[team]],[1]!Query1[[team]:[Total]], 4, FALSE)</f>
        <v>71</v>
      </c>
      <c r="M171" s="3">
        <f>Query2[[#This Row],[Total]]/Query2[[#This Row],[Team Total]]</f>
        <v>7.0422535211267609E-2</v>
      </c>
      <c r="N171" s="4">
        <f>Query2[[#This Row],[Player/Team Total ]]*Query2[[#This Row],[Pct]]</f>
        <v>4.2253521126760563E-2</v>
      </c>
    </row>
    <row r="172" spans="1:14" x14ac:dyDescent="0.25">
      <c r="A172">
        <v>2024</v>
      </c>
      <c r="B172" s="28" t="s">
        <v>97</v>
      </c>
      <c r="C172" s="2" t="s">
        <v>307</v>
      </c>
      <c r="D172" s="28" t="s">
        <v>98</v>
      </c>
      <c r="E172" s="28" t="s">
        <v>11</v>
      </c>
      <c r="F172">
        <v>3</v>
      </c>
      <c r="G172">
        <v>2</v>
      </c>
      <c r="H172">
        <v>5</v>
      </c>
      <c r="I172" s="1">
        <v>0.6</v>
      </c>
      <c r="J172" s="2">
        <f>VLOOKUP(Query2[[#This Row],[TeamType]],[1]!Query9[[TeamType]:[Pct]], 4, FALSE)</f>
        <v>18</v>
      </c>
      <c r="K172" s="3">
        <f>Query2[[#This Row],[Total]]/Query2[[#This Row],[Team FGtype]]</f>
        <v>0.27777777777777779</v>
      </c>
      <c r="L172">
        <f>VLOOKUP(Query2[[#This Row],[team]],[1]!Query1[[team]:[Total]], 4, FALSE)</f>
        <v>70</v>
      </c>
      <c r="M172" s="3">
        <f>Query2[[#This Row],[Total]]/Query2[[#This Row],[Team Total]]</f>
        <v>7.1428571428571425E-2</v>
      </c>
      <c r="N172" s="4">
        <f>Query2[[#This Row],[Player/Team Total ]]*Query2[[#This Row],[Pct]]</f>
        <v>4.2857142857142851E-2</v>
      </c>
    </row>
    <row r="173" spans="1:14" x14ac:dyDescent="0.25">
      <c r="A173">
        <v>2024</v>
      </c>
      <c r="B173" s="28" t="s">
        <v>100</v>
      </c>
      <c r="C173" s="2" t="s">
        <v>270</v>
      </c>
      <c r="D173" s="28" t="s">
        <v>466</v>
      </c>
      <c r="E173" s="28" t="s">
        <v>18</v>
      </c>
      <c r="F173">
        <v>4</v>
      </c>
      <c r="G173">
        <v>1</v>
      </c>
      <c r="H173">
        <v>5</v>
      </c>
      <c r="I173" s="1">
        <v>0.8</v>
      </c>
      <c r="J173" s="2">
        <f>VLOOKUP(Query2[[#This Row],[TeamType]],[1]!Query9[[TeamType]:[Pct]], 4, FALSE)</f>
        <v>39</v>
      </c>
      <c r="K173" s="3">
        <f>Query2[[#This Row],[Total]]/Query2[[#This Row],[Team FGtype]]</f>
        <v>0.12820512820512819</v>
      </c>
      <c r="L173">
        <f>VLOOKUP(Query2[[#This Row],[team]],[1]!Query1[[team]:[Total]], 4, FALSE)</f>
        <v>61</v>
      </c>
      <c r="M173" s="3">
        <f>Query2[[#This Row],[Total]]/Query2[[#This Row],[Team Total]]</f>
        <v>8.1967213114754092E-2</v>
      </c>
      <c r="N173" s="4">
        <f>Query2[[#This Row],[Player/Team Total ]]*Query2[[#This Row],[Pct]]</f>
        <v>6.5573770491803282E-2</v>
      </c>
    </row>
    <row r="174" spans="1:14" x14ac:dyDescent="0.25">
      <c r="A174">
        <v>2024</v>
      </c>
      <c r="B174" s="28" t="s">
        <v>100</v>
      </c>
      <c r="C174" s="2" t="s">
        <v>270</v>
      </c>
      <c r="D174" s="28" t="s">
        <v>116</v>
      </c>
      <c r="E174" s="28" t="s">
        <v>18</v>
      </c>
      <c r="F174">
        <v>1</v>
      </c>
      <c r="G174">
        <v>4</v>
      </c>
      <c r="H174">
        <v>5</v>
      </c>
      <c r="I174" s="1">
        <v>0.2</v>
      </c>
      <c r="J174" s="2">
        <f>VLOOKUP(Query2[[#This Row],[TeamType]],[1]!Query9[[TeamType]:[Pct]], 4, FALSE)</f>
        <v>39</v>
      </c>
      <c r="K174" s="3">
        <f>Query2[[#This Row],[Total]]/Query2[[#This Row],[Team FGtype]]</f>
        <v>0.12820512820512819</v>
      </c>
      <c r="L174">
        <f>VLOOKUP(Query2[[#This Row],[team]],[1]!Query1[[team]:[Total]], 4, FALSE)</f>
        <v>61</v>
      </c>
      <c r="M174" s="3">
        <f>Query2[[#This Row],[Total]]/Query2[[#This Row],[Team Total]]</f>
        <v>8.1967213114754092E-2</v>
      </c>
      <c r="N174" s="4">
        <f>Query2[[#This Row],[Player/Team Total ]]*Query2[[#This Row],[Pct]]</f>
        <v>1.6393442622950821E-2</v>
      </c>
    </row>
    <row r="175" spans="1:14" x14ac:dyDescent="0.25">
      <c r="A175">
        <v>2024</v>
      </c>
      <c r="B175" s="28" t="s">
        <v>35</v>
      </c>
      <c r="C175" s="2" t="s">
        <v>297</v>
      </c>
      <c r="D175" s="28" t="s">
        <v>139</v>
      </c>
      <c r="E175" s="28" t="s">
        <v>18</v>
      </c>
      <c r="F175">
        <v>1</v>
      </c>
      <c r="G175">
        <v>4</v>
      </c>
      <c r="H175">
        <v>5</v>
      </c>
      <c r="I175" s="1">
        <v>0.2</v>
      </c>
      <c r="J175" s="2">
        <f>VLOOKUP(Query2[[#This Row],[TeamType]],[1]!Query9[[TeamType]:[Pct]], 4, FALSE)</f>
        <v>37</v>
      </c>
      <c r="K175" s="3">
        <f>Query2[[#This Row],[Total]]/Query2[[#This Row],[Team FGtype]]</f>
        <v>0.13513513513513514</v>
      </c>
      <c r="L175">
        <f>VLOOKUP(Query2[[#This Row],[team]],[1]!Query1[[team]:[Total]], 4, FALSE)</f>
        <v>79</v>
      </c>
      <c r="M175" s="3">
        <f>Query2[[#This Row],[Total]]/Query2[[#This Row],[Team Total]]</f>
        <v>6.3291139240506333E-2</v>
      </c>
      <c r="N175" s="4">
        <f>Query2[[#This Row],[Player/Team Total ]]*Query2[[#This Row],[Pct]]</f>
        <v>1.2658227848101267E-2</v>
      </c>
    </row>
    <row r="176" spans="1:14" x14ac:dyDescent="0.25">
      <c r="A176">
        <v>2024</v>
      </c>
      <c r="B176" s="28" t="s">
        <v>124</v>
      </c>
      <c r="C176" s="2" t="s">
        <v>298</v>
      </c>
      <c r="D176" s="28" t="s">
        <v>159</v>
      </c>
      <c r="E176" s="28" t="s">
        <v>11</v>
      </c>
      <c r="F176">
        <v>1</v>
      </c>
      <c r="G176">
        <v>4</v>
      </c>
      <c r="H176">
        <v>5</v>
      </c>
      <c r="I176" s="1">
        <v>0.2</v>
      </c>
      <c r="J176" s="2">
        <f>VLOOKUP(Query2[[#This Row],[TeamType]],[1]!Query9[[TeamType]:[Pct]], 4, FALSE)</f>
        <v>29</v>
      </c>
      <c r="K176" s="3">
        <f>Query2[[#This Row],[Total]]/Query2[[#This Row],[Team FGtype]]</f>
        <v>0.17241379310344829</v>
      </c>
      <c r="L176">
        <f>VLOOKUP(Query2[[#This Row],[team]],[1]!Query1[[team]:[Total]], 4, FALSE)</f>
        <v>59</v>
      </c>
      <c r="M176" s="3">
        <f>Query2[[#This Row],[Total]]/Query2[[#This Row],[Team Total]]</f>
        <v>8.4745762711864403E-2</v>
      </c>
      <c r="N176" s="4">
        <f>Query2[[#This Row],[Player/Team Total ]]*Query2[[#This Row],[Pct]]</f>
        <v>1.6949152542372881E-2</v>
      </c>
    </row>
    <row r="177" spans="1:14" x14ac:dyDescent="0.25">
      <c r="A177">
        <v>2024</v>
      </c>
      <c r="B177" s="28" t="s">
        <v>124</v>
      </c>
      <c r="C177" s="2" t="s">
        <v>298</v>
      </c>
      <c r="D177" s="28" t="s">
        <v>125</v>
      </c>
      <c r="E177" s="28" t="s">
        <v>11</v>
      </c>
      <c r="F177">
        <v>3</v>
      </c>
      <c r="G177">
        <v>2</v>
      </c>
      <c r="H177">
        <v>5</v>
      </c>
      <c r="I177" s="1">
        <v>0.6</v>
      </c>
      <c r="J177" s="2">
        <f>VLOOKUP(Query2[[#This Row],[TeamType]],[1]!Query9[[TeamType]:[Pct]], 4, FALSE)</f>
        <v>29</v>
      </c>
      <c r="K177" s="3">
        <f>Query2[[#This Row],[Total]]/Query2[[#This Row],[Team FGtype]]</f>
        <v>0.17241379310344829</v>
      </c>
      <c r="L177">
        <f>VLOOKUP(Query2[[#This Row],[team]],[1]!Query1[[team]:[Total]], 4, FALSE)</f>
        <v>59</v>
      </c>
      <c r="M177" s="3">
        <f>Query2[[#This Row],[Total]]/Query2[[#This Row],[Team Total]]</f>
        <v>8.4745762711864403E-2</v>
      </c>
      <c r="N177" s="4">
        <f>Query2[[#This Row],[Player/Team Total ]]*Query2[[#This Row],[Pct]]</f>
        <v>5.084745762711864E-2</v>
      </c>
    </row>
    <row r="178" spans="1:14" x14ac:dyDescent="0.25">
      <c r="A178">
        <v>2024</v>
      </c>
      <c r="B178" s="28" t="s">
        <v>124</v>
      </c>
      <c r="C178" s="2" t="s">
        <v>313</v>
      </c>
      <c r="D178" s="28" t="s">
        <v>155</v>
      </c>
      <c r="E178" s="28" t="s">
        <v>18</v>
      </c>
      <c r="F178">
        <v>3</v>
      </c>
      <c r="G178">
        <v>2</v>
      </c>
      <c r="H178">
        <v>5</v>
      </c>
      <c r="I178" s="1">
        <v>0.6</v>
      </c>
      <c r="J178" s="2">
        <f>VLOOKUP(Query2[[#This Row],[TeamType]],[1]!Query9[[TeamType]:[Pct]], 4, FALSE)</f>
        <v>29</v>
      </c>
      <c r="K178" s="3">
        <f>Query2[[#This Row],[Total]]/Query2[[#This Row],[Team FGtype]]</f>
        <v>0.17241379310344829</v>
      </c>
      <c r="L178">
        <f>VLOOKUP(Query2[[#This Row],[team]],[1]!Query1[[team]:[Total]], 4, FALSE)</f>
        <v>59</v>
      </c>
      <c r="M178" s="3">
        <f>Query2[[#This Row],[Total]]/Query2[[#This Row],[Team Total]]</f>
        <v>8.4745762711864403E-2</v>
      </c>
      <c r="N178" s="4">
        <f>Query2[[#This Row],[Player/Team Total ]]*Query2[[#This Row],[Pct]]</f>
        <v>5.084745762711864E-2</v>
      </c>
    </row>
    <row r="179" spans="1:14" x14ac:dyDescent="0.25">
      <c r="A179">
        <v>2024</v>
      </c>
      <c r="B179" s="28" t="s">
        <v>42</v>
      </c>
      <c r="C179" s="2" t="s">
        <v>262</v>
      </c>
      <c r="D179" s="28" t="s">
        <v>156</v>
      </c>
      <c r="E179" s="28" t="s">
        <v>18</v>
      </c>
      <c r="F179">
        <v>2</v>
      </c>
      <c r="G179">
        <v>3</v>
      </c>
      <c r="H179">
        <v>5</v>
      </c>
      <c r="I179" s="1">
        <v>0.4</v>
      </c>
      <c r="J179" s="2">
        <f>VLOOKUP(Query2[[#This Row],[TeamType]],[1]!Query9[[TeamType]:[Pct]], 4, FALSE)</f>
        <v>33</v>
      </c>
      <c r="K179" s="3">
        <f>Query2[[#This Row],[Total]]/Query2[[#This Row],[Team FGtype]]</f>
        <v>0.15151515151515152</v>
      </c>
      <c r="L179">
        <f>VLOOKUP(Query2[[#This Row],[team]],[1]!Query1[[team]:[Total]], 4, FALSE)</f>
        <v>65</v>
      </c>
      <c r="M179" s="3">
        <f>Query2[[#This Row],[Total]]/Query2[[#This Row],[Team Total]]</f>
        <v>7.6923076923076927E-2</v>
      </c>
      <c r="N179" s="4">
        <f>Query2[[#This Row],[Player/Team Total ]]*Query2[[#This Row],[Pct]]</f>
        <v>3.0769230769230771E-2</v>
      </c>
    </row>
    <row r="180" spans="1:14" x14ac:dyDescent="0.25">
      <c r="A180">
        <v>2024</v>
      </c>
      <c r="B180" s="28" t="s">
        <v>42</v>
      </c>
      <c r="C180" s="2" t="s">
        <v>311</v>
      </c>
      <c r="D180" s="28" t="s">
        <v>157</v>
      </c>
      <c r="E180" s="28" t="s">
        <v>11</v>
      </c>
      <c r="F180">
        <v>2</v>
      </c>
      <c r="G180">
        <v>3</v>
      </c>
      <c r="H180">
        <v>5</v>
      </c>
      <c r="I180" s="1">
        <v>0.4</v>
      </c>
      <c r="J180" s="2">
        <f>VLOOKUP(Query2[[#This Row],[TeamType]],[1]!Query9[[TeamType]:[Pct]], 4, FALSE)</f>
        <v>28</v>
      </c>
      <c r="K180" s="3">
        <f>Query2[[#This Row],[Total]]/Query2[[#This Row],[Team FGtype]]</f>
        <v>0.17857142857142858</v>
      </c>
      <c r="L180">
        <f>VLOOKUP(Query2[[#This Row],[team]],[1]!Query1[[team]:[Total]], 4, FALSE)</f>
        <v>65</v>
      </c>
      <c r="M180" s="3">
        <f>Query2[[#This Row],[Total]]/Query2[[#This Row],[Team Total]]</f>
        <v>7.6923076923076927E-2</v>
      </c>
      <c r="N180" s="4">
        <f>Query2[[#This Row],[Player/Team Total ]]*Query2[[#This Row],[Pct]]</f>
        <v>3.0769230769230771E-2</v>
      </c>
    </row>
    <row r="181" spans="1:14" x14ac:dyDescent="0.25">
      <c r="A181">
        <v>2024</v>
      </c>
      <c r="B181" s="28" t="s">
        <v>35</v>
      </c>
      <c r="C181" s="2" t="s">
        <v>297</v>
      </c>
      <c r="D181" s="28" t="s">
        <v>36</v>
      </c>
      <c r="E181" s="28" t="s">
        <v>18</v>
      </c>
      <c r="F181">
        <v>1</v>
      </c>
      <c r="G181">
        <v>4</v>
      </c>
      <c r="H181">
        <v>5</v>
      </c>
      <c r="I181" s="1">
        <v>0.2</v>
      </c>
      <c r="J181" s="2">
        <f>VLOOKUP(Query2[[#This Row],[TeamType]],[1]!Query9[[TeamType]:[Pct]], 4, FALSE)</f>
        <v>37</v>
      </c>
      <c r="K181" s="3">
        <f>Query2[[#This Row],[Total]]/Query2[[#This Row],[Team FGtype]]</f>
        <v>0.13513513513513514</v>
      </c>
      <c r="L181">
        <f>VLOOKUP(Query2[[#This Row],[team]],[1]!Query1[[team]:[Total]], 4, FALSE)</f>
        <v>79</v>
      </c>
      <c r="M181" s="3">
        <f>Query2[[#This Row],[Total]]/Query2[[#This Row],[Team Total]]</f>
        <v>6.3291139240506333E-2</v>
      </c>
      <c r="N181" s="4">
        <f>Query2[[#This Row],[Player/Team Total ]]*Query2[[#This Row],[Pct]]</f>
        <v>1.2658227848101267E-2</v>
      </c>
    </row>
    <row r="182" spans="1:14" x14ac:dyDescent="0.25">
      <c r="A182">
        <v>2024</v>
      </c>
      <c r="B182" s="28" t="s">
        <v>124</v>
      </c>
      <c r="C182" s="2" t="s">
        <v>313</v>
      </c>
      <c r="D182" s="28" t="s">
        <v>379</v>
      </c>
      <c r="E182" s="28" t="s">
        <v>18</v>
      </c>
      <c r="F182">
        <v>3</v>
      </c>
      <c r="G182">
        <v>2</v>
      </c>
      <c r="H182">
        <v>5</v>
      </c>
      <c r="I182" s="1">
        <v>0.6</v>
      </c>
      <c r="J182" s="2">
        <f>VLOOKUP(Query2[[#This Row],[TeamType]],[1]!Query9[[TeamType]:[Pct]], 4, FALSE)</f>
        <v>29</v>
      </c>
      <c r="K182" s="3">
        <f>Query2[[#This Row],[Total]]/Query2[[#This Row],[Team FGtype]]</f>
        <v>0.17241379310344829</v>
      </c>
      <c r="L182">
        <f>VLOOKUP(Query2[[#This Row],[team]],[1]!Query1[[team]:[Total]], 4, FALSE)</f>
        <v>59</v>
      </c>
      <c r="M182" s="3">
        <f>Query2[[#This Row],[Total]]/Query2[[#This Row],[Team Total]]</f>
        <v>8.4745762711864403E-2</v>
      </c>
      <c r="N182" s="4">
        <f>Query2[[#This Row],[Player/Team Total ]]*Query2[[#This Row],[Pct]]</f>
        <v>5.084745762711864E-2</v>
      </c>
    </row>
    <row r="183" spans="1:14" x14ac:dyDescent="0.25">
      <c r="A183">
        <v>2024</v>
      </c>
      <c r="B183" s="28" t="s">
        <v>35</v>
      </c>
      <c r="C183" s="2" t="s">
        <v>297</v>
      </c>
      <c r="D183" s="28" t="s">
        <v>140</v>
      </c>
      <c r="E183" s="28" t="s">
        <v>18</v>
      </c>
      <c r="F183">
        <v>1</v>
      </c>
      <c r="G183">
        <v>4</v>
      </c>
      <c r="H183">
        <v>5</v>
      </c>
      <c r="I183" s="1">
        <v>0.2</v>
      </c>
      <c r="J183" s="2">
        <f>VLOOKUP(Query2[[#This Row],[TeamType]],[1]!Query9[[TeamType]:[Pct]], 4, FALSE)</f>
        <v>37</v>
      </c>
      <c r="K183" s="3">
        <f>Query2[[#This Row],[Total]]/Query2[[#This Row],[Team FGtype]]</f>
        <v>0.13513513513513514</v>
      </c>
      <c r="L183">
        <f>VLOOKUP(Query2[[#This Row],[team]],[1]!Query1[[team]:[Total]], 4, FALSE)</f>
        <v>79</v>
      </c>
      <c r="M183" s="3">
        <f>Query2[[#This Row],[Total]]/Query2[[#This Row],[Team Total]]</f>
        <v>6.3291139240506333E-2</v>
      </c>
      <c r="N183" s="4">
        <f>Query2[[#This Row],[Player/Team Total ]]*Query2[[#This Row],[Pct]]</f>
        <v>1.2658227848101267E-2</v>
      </c>
    </row>
    <row r="184" spans="1:14" x14ac:dyDescent="0.25">
      <c r="A184">
        <v>2024</v>
      </c>
      <c r="B184" s="28" t="s">
        <v>9</v>
      </c>
      <c r="C184" s="2" t="s">
        <v>277</v>
      </c>
      <c r="D184" s="28" t="s">
        <v>130</v>
      </c>
      <c r="E184" s="28" t="s">
        <v>18</v>
      </c>
      <c r="F184">
        <v>1</v>
      </c>
      <c r="G184">
        <v>4</v>
      </c>
      <c r="H184">
        <v>5</v>
      </c>
      <c r="I184" s="1">
        <v>0.2</v>
      </c>
      <c r="J184" s="2">
        <f>VLOOKUP(Query2[[#This Row],[TeamType]],[1]!Query9[[TeamType]:[Pct]], 4, FALSE)</f>
        <v>39</v>
      </c>
      <c r="K184" s="3">
        <f>Query2[[#This Row],[Total]]/Query2[[#This Row],[Team FGtype]]</f>
        <v>0.12820512820512819</v>
      </c>
      <c r="L184">
        <f>VLOOKUP(Query2[[#This Row],[team]],[1]!Query1[[team]:[Total]], 4, FALSE)</f>
        <v>66</v>
      </c>
      <c r="M184" s="3">
        <f>Query2[[#This Row],[Total]]/Query2[[#This Row],[Team Total]]</f>
        <v>7.575757575757576E-2</v>
      </c>
      <c r="N184" s="4">
        <f>Query2[[#This Row],[Player/Team Total ]]*Query2[[#This Row],[Pct]]</f>
        <v>1.5151515151515152E-2</v>
      </c>
    </row>
    <row r="185" spans="1:14" x14ac:dyDescent="0.25">
      <c r="A185">
        <v>2024</v>
      </c>
      <c r="B185" s="28" t="s">
        <v>9</v>
      </c>
      <c r="C185" s="2" t="s">
        <v>277</v>
      </c>
      <c r="D185" s="28" t="s">
        <v>109</v>
      </c>
      <c r="E185" s="28" t="s">
        <v>18</v>
      </c>
      <c r="F185">
        <v>1</v>
      </c>
      <c r="G185">
        <v>3</v>
      </c>
      <c r="H185">
        <v>4</v>
      </c>
      <c r="I185" s="1">
        <v>0.25</v>
      </c>
      <c r="J185" s="2">
        <f>VLOOKUP(Query2[[#This Row],[TeamType]],[1]!Query9[[TeamType]:[Pct]], 4, FALSE)</f>
        <v>39</v>
      </c>
      <c r="K185" s="3">
        <f>Query2[[#This Row],[Total]]/Query2[[#This Row],[Team FGtype]]</f>
        <v>0.10256410256410256</v>
      </c>
      <c r="L185">
        <f>VLOOKUP(Query2[[#This Row],[team]],[1]!Query1[[team]:[Total]], 4, FALSE)</f>
        <v>66</v>
      </c>
      <c r="M185" s="3">
        <f>Query2[[#This Row],[Total]]/Query2[[#This Row],[Team Total]]</f>
        <v>6.0606060606060608E-2</v>
      </c>
      <c r="N185" s="4">
        <f>Query2[[#This Row],[Player/Team Total ]]*Query2[[#This Row],[Pct]]</f>
        <v>1.5151515151515152E-2</v>
      </c>
    </row>
    <row r="186" spans="1:14" x14ac:dyDescent="0.25">
      <c r="A186">
        <v>2024</v>
      </c>
      <c r="B186" s="28" t="s">
        <v>9</v>
      </c>
      <c r="C186" s="2" t="s">
        <v>242</v>
      </c>
      <c r="D186" s="28" t="s">
        <v>109</v>
      </c>
      <c r="E186" s="28" t="s">
        <v>11</v>
      </c>
      <c r="F186">
        <v>1</v>
      </c>
      <c r="G186">
        <v>3</v>
      </c>
      <c r="H186">
        <v>4</v>
      </c>
      <c r="I186" s="1">
        <v>0.25</v>
      </c>
      <c r="J186" s="2">
        <f>VLOOKUP(Query2[[#This Row],[TeamType]],[1]!Query9[[TeamType]:[Pct]], 4, FALSE)</f>
        <v>24</v>
      </c>
      <c r="K186" s="3">
        <f>Query2[[#This Row],[Total]]/Query2[[#This Row],[Team FGtype]]</f>
        <v>0.16666666666666666</v>
      </c>
      <c r="L186">
        <f>VLOOKUP(Query2[[#This Row],[team]],[1]!Query1[[team]:[Total]], 4, FALSE)</f>
        <v>66</v>
      </c>
      <c r="M186" s="3">
        <f>Query2[[#This Row],[Total]]/Query2[[#This Row],[Team Total]]</f>
        <v>6.0606060606060608E-2</v>
      </c>
      <c r="N186" s="4">
        <f>Query2[[#This Row],[Player/Team Total ]]*Query2[[#This Row],[Pct]]</f>
        <v>1.5151515151515152E-2</v>
      </c>
    </row>
    <row r="187" spans="1:14" x14ac:dyDescent="0.25">
      <c r="A187">
        <v>2024</v>
      </c>
      <c r="B187" s="28" t="s">
        <v>9</v>
      </c>
      <c r="C187" s="2" t="s">
        <v>242</v>
      </c>
      <c r="D187" s="28" t="s">
        <v>437</v>
      </c>
      <c r="E187" s="28" t="s">
        <v>11</v>
      </c>
      <c r="F187">
        <v>1</v>
      </c>
      <c r="G187">
        <v>3</v>
      </c>
      <c r="H187">
        <v>4</v>
      </c>
      <c r="I187" s="1">
        <v>0.25</v>
      </c>
      <c r="J187" s="2">
        <f>VLOOKUP(Query2[[#This Row],[TeamType]],[1]!Query9[[TeamType]:[Pct]], 4, FALSE)</f>
        <v>24</v>
      </c>
      <c r="K187" s="3">
        <f>Query2[[#This Row],[Total]]/Query2[[#This Row],[Team FGtype]]</f>
        <v>0.16666666666666666</v>
      </c>
      <c r="L187">
        <f>VLOOKUP(Query2[[#This Row],[team]],[1]!Query1[[team]:[Total]], 4, FALSE)</f>
        <v>66</v>
      </c>
      <c r="M187" s="3">
        <f>Query2[[#This Row],[Total]]/Query2[[#This Row],[Team Total]]</f>
        <v>6.0606060606060608E-2</v>
      </c>
      <c r="N187" s="4">
        <f>Query2[[#This Row],[Player/Team Total ]]*Query2[[#This Row],[Pct]]</f>
        <v>1.5151515151515152E-2</v>
      </c>
    </row>
    <row r="188" spans="1:14" x14ac:dyDescent="0.25">
      <c r="A188">
        <v>2024</v>
      </c>
      <c r="B188" s="28" t="s">
        <v>9</v>
      </c>
      <c r="C188" s="2" t="s">
        <v>277</v>
      </c>
      <c r="D188" s="28" t="s">
        <v>152</v>
      </c>
      <c r="E188" s="28" t="s">
        <v>18</v>
      </c>
      <c r="F188">
        <v>1</v>
      </c>
      <c r="G188">
        <v>3</v>
      </c>
      <c r="H188">
        <v>4</v>
      </c>
      <c r="I188" s="1">
        <v>0.25</v>
      </c>
      <c r="J188" s="2">
        <f>VLOOKUP(Query2[[#This Row],[TeamType]],[1]!Query9[[TeamType]:[Pct]], 4, FALSE)</f>
        <v>39</v>
      </c>
      <c r="K188" s="3">
        <f>Query2[[#This Row],[Total]]/Query2[[#This Row],[Team FGtype]]</f>
        <v>0.10256410256410256</v>
      </c>
      <c r="L188">
        <f>VLOOKUP(Query2[[#This Row],[team]],[1]!Query1[[team]:[Total]], 4, FALSE)</f>
        <v>66</v>
      </c>
      <c r="M188" s="3">
        <f>Query2[[#This Row],[Total]]/Query2[[#This Row],[Team Total]]</f>
        <v>6.0606060606060608E-2</v>
      </c>
      <c r="N188" s="4">
        <f>Query2[[#This Row],[Player/Team Total ]]*Query2[[#This Row],[Pct]]</f>
        <v>1.5151515151515152E-2</v>
      </c>
    </row>
    <row r="189" spans="1:14" x14ac:dyDescent="0.25">
      <c r="A189">
        <v>2024</v>
      </c>
      <c r="B189" s="28" t="s">
        <v>134</v>
      </c>
      <c r="C189" s="2" t="s">
        <v>275</v>
      </c>
      <c r="D189" s="28" t="s">
        <v>135</v>
      </c>
      <c r="E189" s="28" t="s">
        <v>18</v>
      </c>
      <c r="F189">
        <v>3</v>
      </c>
      <c r="G189">
        <v>1</v>
      </c>
      <c r="H189">
        <v>4</v>
      </c>
      <c r="I189" s="1">
        <v>0.75</v>
      </c>
      <c r="J189" s="2">
        <f>VLOOKUP(Query2[[#This Row],[TeamType]],[1]!Query9[[TeamType]:[Pct]], 4, FALSE)</f>
        <v>40</v>
      </c>
      <c r="K189" s="3">
        <f>Query2[[#This Row],[Total]]/Query2[[#This Row],[Team FGtype]]</f>
        <v>0.1</v>
      </c>
      <c r="L189">
        <f>VLOOKUP(Query2[[#This Row],[team]],[1]!Query1[[team]:[Total]], 4, FALSE)</f>
        <v>75</v>
      </c>
      <c r="M189" s="3">
        <f>Query2[[#This Row],[Total]]/Query2[[#This Row],[Team Total]]</f>
        <v>5.3333333333333337E-2</v>
      </c>
      <c r="N189" s="4">
        <f>Query2[[#This Row],[Player/Team Total ]]*Query2[[#This Row],[Pct]]</f>
        <v>0.04</v>
      </c>
    </row>
    <row r="190" spans="1:14" x14ac:dyDescent="0.25">
      <c r="A190">
        <v>2024</v>
      </c>
      <c r="B190" s="28" t="s">
        <v>33</v>
      </c>
      <c r="C190" s="2" t="s">
        <v>315</v>
      </c>
      <c r="D190" s="28" t="s">
        <v>34</v>
      </c>
      <c r="E190" s="28" t="s">
        <v>83</v>
      </c>
      <c r="F190">
        <v>3</v>
      </c>
      <c r="G190">
        <v>1</v>
      </c>
      <c r="H190">
        <v>4</v>
      </c>
      <c r="I190" s="1">
        <v>0.75</v>
      </c>
      <c r="J190" s="2">
        <f>VLOOKUP(Query2[[#This Row],[TeamType]],[1]!Query9[[TeamType]:[Pct]], 4, FALSE)</f>
        <v>10</v>
      </c>
      <c r="K190" s="3">
        <f>Query2[[#This Row],[Total]]/Query2[[#This Row],[Team FGtype]]</f>
        <v>0.4</v>
      </c>
      <c r="L190">
        <f>VLOOKUP(Query2[[#This Row],[team]],[1]!Query1[[team]:[Total]], 4, FALSE)</f>
        <v>99</v>
      </c>
      <c r="M190" s="3">
        <f>Query2[[#This Row],[Total]]/Query2[[#This Row],[Team Total]]</f>
        <v>4.0404040404040407E-2</v>
      </c>
      <c r="N190" s="4">
        <f>Query2[[#This Row],[Player/Team Total ]]*Query2[[#This Row],[Pct]]</f>
        <v>3.0303030303030304E-2</v>
      </c>
    </row>
    <row r="191" spans="1:14" x14ac:dyDescent="0.25">
      <c r="A191">
        <v>2024</v>
      </c>
      <c r="B191" s="28" t="s">
        <v>134</v>
      </c>
      <c r="C191" s="2" t="s">
        <v>316</v>
      </c>
      <c r="D191" s="28" t="s">
        <v>136</v>
      </c>
      <c r="E191" s="28" t="s">
        <v>11</v>
      </c>
      <c r="F191">
        <v>1</v>
      </c>
      <c r="G191">
        <v>3</v>
      </c>
      <c r="H191">
        <v>4</v>
      </c>
      <c r="I191" s="1">
        <v>0.25</v>
      </c>
      <c r="J191" s="2">
        <f>VLOOKUP(Query2[[#This Row],[TeamType]],[1]!Query9[[TeamType]:[Pct]], 4, FALSE)</f>
        <v>31</v>
      </c>
      <c r="K191" s="3">
        <f>Query2[[#This Row],[Total]]/Query2[[#This Row],[Team FGtype]]</f>
        <v>0.12903225806451613</v>
      </c>
      <c r="L191">
        <f>VLOOKUP(Query2[[#This Row],[team]],[1]!Query1[[team]:[Total]], 4, FALSE)</f>
        <v>75</v>
      </c>
      <c r="M191" s="3">
        <f>Query2[[#This Row],[Total]]/Query2[[#This Row],[Team Total]]</f>
        <v>5.3333333333333337E-2</v>
      </c>
      <c r="N191" s="4">
        <f>Query2[[#This Row],[Player/Team Total ]]*Query2[[#This Row],[Pct]]</f>
        <v>1.3333333333333334E-2</v>
      </c>
    </row>
    <row r="192" spans="1:14" x14ac:dyDescent="0.25">
      <c r="A192">
        <v>2024</v>
      </c>
      <c r="B192" s="28" t="s">
        <v>134</v>
      </c>
      <c r="C192" s="2" t="s">
        <v>316</v>
      </c>
      <c r="D192" s="28" t="s">
        <v>149</v>
      </c>
      <c r="E192" s="28" t="s">
        <v>11</v>
      </c>
      <c r="F192">
        <v>3</v>
      </c>
      <c r="G192">
        <v>1</v>
      </c>
      <c r="H192">
        <v>4</v>
      </c>
      <c r="I192" s="1">
        <v>0.75</v>
      </c>
      <c r="J192" s="2">
        <f>VLOOKUP(Query2[[#This Row],[TeamType]],[1]!Query9[[TeamType]:[Pct]], 4, FALSE)</f>
        <v>31</v>
      </c>
      <c r="K192" s="3">
        <f>Query2[[#This Row],[Total]]/Query2[[#This Row],[Team FGtype]]</f>
        <v>0.12903225806451613</v>
      </c>
      <c r="L192">
        <f>VLOOKUP(Query2[[#This Row],[team]],[1]!Query1[[team]:[Total]], 4, FALSE)</f>
        <v>75</v>
      </c>
      <c r="M192" s="3">
        <f>Query2[[#This Row],[Total]]/Query2[[#This Row],[Team Total]]</f>
        <v>5.3333333333333337E-2</v>
      </c>
      <c r="N192" s="4">
        <f>Query2[[#This Row],[Player/Team Total ]]*Query2[[#This Row],[Pct]]</f>
        <v>0.04</v>
      </c>
    </row>
    <row r="193" spans="1:14" x14ac:dyDescent="0.25">
      <c r="A193">
        <v>2024</v>
      </c>
      <c r="B193" s="28" t="s">
        <v>31</v>
      </c>
      <c r="C193" s="2" t="s">
        <v>258</v>
      </c>
      <c r="D193" s="28" t="s">
        <v>145</v>
      </c>
      <c r="E193" s="28" t="s">
        <v>11</v>
      </c>
      <c r="F193">
        <v>2</v>
      </c>
      <c r="G193">
        <v>2</v>
      </c>
      <c r="H193">
        <v>4</v>
      </c>
      <c r="I193" s="1">
        <v>0.5</v>
      </c>
      <c r="J193" s="2">
        <f>VLOOKUP(Query2[[#This Row],[TeamType]],[1]!Query9[[TeamType]:[Pct]], 4, FALSE)</f>
        <v>28</v>
      </c>
      <c r="K193" s="3">
        <f>Query2[[#This Row],[Total]]/Query2[[#This Row],[Team FGtype]]</f>
        <v>0.14285714285714285</v>
      </c>
      <c r="L193">
        <f>VLOOKUP(Query2[[#This Row],[team]],[1]!Query1[[team]:[Total]], 4, FALSE)</f>
        <v>69</v>
      </c>
      <c r="M193" s="3">
        <f>Query2[[#This Row],[Total]]/Query2[[#This Row],[Team Total]]</f>
        <v>5.7971014492753624E-2</v>
      </c>
      <c r="N193" s="4">
        <f>Query2[[#This Row],[Player/Team Total ]]*Query2[[#This Row],[Pct]]</f>
        <v>2.8985507246376812E-2</v>
      </c>
    </row>
    <row r="194" spans="1:14" x14ac:dyDescent="0.25">
      <c r="A194">
        <v>2024</v>
      </c>
      <c r="B194" s="28" t="s">
        <v>134</v>
      </c>
      <c r="C194" s="2" t="s">
        <v>275</v>
      </c>
      <c r="D194" s="28" t="s">
        <v>374</v>
      </c>
      <c r="E194" s="28" t="s">
        <v>18</v>
      </c>
      <c r="F194">
        <v>1</v>
      </c>
      <c r="G194">
        <v>3</v>
      </c>
      <c r="H194">
        <v>4</v>
      </c>
      <c r="I194" s="1">
        <v>0.25</v>
      </c>
      <c r="J194" s="2">
        <f>VLOOKUP(Query2[[#This Row],[TeamType]],[1]!Query9[[TeamType]:[Pct]], 4, FALSE)</f>
        <v>40</v>
      </c>
      <c r="K194" s="3">
        <f>Query2[[#This Row],[Total]]/Query2[[#This Row],[Team FGtype]]</f>
        <v>0.1</v>
      </c>
      <c r="L194">
        <f>VLOOKUP(Query2[[#This Row],[team]],[1]!Query1[[team]:[Total]], 4, FALSE)</f>
        <v>75</v>
      </c>
      <c r="M194" s="3">
        <f>Query2[[#This Row],[Total]]/Query2[[#This Row],[Team Total]]</f>
        <v>5.3333333333333337E-2</v>
      </c>
      <c r="N194" s="4">
        <f>Query2[[#This Row],[Player/Team Total ]]*Query2[[#This Row],[Pct]]</f>
        <v>1.3333333333333334E-2</v>
      </c>
    </row>
    <row r="195" spans="1:14" x14ac:dyDescent="0.25">
      <c r="A195">
        <v>2024</v>
      </c>
      <c r="B195" s="28" t="s">
        <v>35</v>
      </c>
      <c r="C195" s="2" t="s">
        <v>297</v>
      </c>
      <c r="D195" s="28" t="s">
        <v>132</v>
      </c>
      <c r="E195" s="28" t="s">
        <v>18</v>
      </c>
      <c r="F195">
        <v>1</v>
      </c>
      <c r="G195">
        <v>3</v>
      </c>
      <c r="H195">
        <v>4</v>
      </c>
      <c r="I195" s="1">
        <v>0.25</v>
      </c>
      <c r="J195" s="2">
        <f>VLOOKUP(Query2[[#This Row],[TeamType]],[1]!Query9[[TeamType]:[Pct]], 4, FALSE)</f>
        <v>37</v>
      </c>
      <c r="K195" s="3">
        <f>Query2[[#This Row],[Total]]/Query2[[#This Row],[Team FGtype]]</f>
        <v>0.10810810810810811</v>
      </c>
      <c r="L195">
        <f>VLOOKUP(Query2[[#This Row],[team]],[1]!Query1[[team]:[Total]], 4, FALSE)</f>
        <v>79</v>
      </c>
      <c r="M195" s="3">
        <f>Query2[[#This Row],[Total]]/Query2[[#This Row],[Team Total]]</f>
        <v>5.0632911392405063E-2</v>
      </c>
      <c r="N195" s="4">
        <f>Query2[[#This Row],[Player/Team Total ]]*Query2[[#This Row],[Pct]]</f>
        <v>1.2658227848101266E-2</v>
      </c>
    </row>
    <row r="196" spans="1:14" x14ac:dyDescent="0.25">
      <c r="A196">
        <v>2024</v>
      </c>
      <c r="B196" s="28" t="s">
        <v>35</v>
      </c>
      <c r="C196" s="2" t="s">
        <v>314</v>
      </c>
      <c r="D196" s="28" t="s">
        <v>139</v>
      </c>
      <c r="E196" s="28" t="s">
        <v>83</v>
      </c>
      <c r="F196">
        <v>1</v>
      </c>
      <c r="G196">
        <v>3</v>
      </c>
      <c r="H196">
        <v>4</v>
      </c>
      <c r="I196" s="1">
        <v>0.25</v>
      </c>
      <c r="J196" s="2">
        <f>VLOOKUP(Query2[[#This Row],[TeamType]],[1]!Query9[[TeamType]:[Pct]], 4, FALSE)</f>
        <v>8</v>
      </c>
      <c r="K196" s="3">
        <f>Query2[[#This Row],[Total]]/Query2[[#This Row],[Team FGtype]]</f>
        <v>0.5</v>
      </c>
      <c r="L196">
        <f>VLOOKUP(Query2[[#This Row],[team]],[1]!Query1[[team]:[Total]], 4, FALSE)</f>
        <v>79</v>
      </c>
      <c r="M196" s="3">
        <f>Query2[[#This Row],[Total]]/Query2[[#This Row],[Team Total]]</f>
        <v>5.0632911392405063E-2</v>
      </c>
      <c r="N196" s="4">
        <f>Query2[[#This Row],[Player/Team Total ]]*Query2[[#This Row],[Pct]]</f>
        <v>1.2658227848101266E-2</v>
      </c>
    </row>
    <row r="197" spans="1:14" x14ac:dyDescent="0.25">
      <c r="A197">
        <v>2024</v>
      </c>
      <c r="B197" s="28" t="s">
        <v>33</v>
      </c>
      <c r="C197" s="2" t="s">
        <v>315</v>
      </c>
      <c r="D197" s="28" t="s">
        <v>141</v>
      </c>
      <c r="E197" s="28" t="s">
        <v>83</v>
      </c>
      <c r="F197">
        <v>3</v>
      </c>
      <c r="G197">
        <v>1</v>
      </c>
      <c r="H197">
        <v>4</v>
      </c>
      <c r="I197" s="1">
        <v>0.75</v>
      </c>
      <c r="J197" s="2">
        <f>VLOOKUP(Query2[[#This Row],[TeamType]],[1]!Query9[[TeamType]:[Pct]], 4, FALSE)</f>
        <v>10</v>
      </c>
      <c r="K197" s="3">
        <f>Query2[[#This Row],[Total]]/Query2[[#This Row],[Team FGtype]]</f>
        <v>0.4</v>
      </c>
      <c r="L197">
        <f>VLOOKUP(Query2[[#This Row],[team]],[1]!Query1[[team]:[Total]], 4, FALSE)</f>
        <v>99</v>
      </c>
      <c r="M197" s="3">
        <f>Query2[[#This Row],[Total]]/Query2[[#This Row],[Team Total]]</f>
        <v>4.0404040404040407E-2</v>
      </c>
      <c r="N197" s="4">
        <f>Query2[[#This Row],[Player/Team Total ]]*Query2[[#This Row],[Pct]]</f>
        <v>3.0303030303030304E-2</v>
      </c>
    </row>
    <row r="198" spans="1:14" x14ac:dyDescent="0.25">
      <c r="A198">
        <v>2024</v>
      </c>
      <c r="B198" s="28" t="s">
        <v>33</v>
      </c>
      <c r="C198" s="2" t="s">
        <v>260</v>
      </c>
      <c r="D198" s="28" t="s">
        <v>37</v>
      </c>
      <c r="E198" s="28" t="s">
        <v>11</v>
      </c>
      <c r="F198">
        <v>2</v>
      </c>
      <c r="G198">
        <v>2</v>
      </c>
      <c r="H198">
        <v>4</v>
      </c>
      <c r="I198" s="1">
        <v>0.5</v>
      </c>
      <c r="J198" s="2">
        <f>VLOOKUP(Query2[[#This Row],[TeamType]],[1]!Query9[[TeamType]:[Pct]], 4, FALSE)</f>
        <v>31</v>
      </c>
      <c r="K198" s="3">
        <f>Query2[[#This Row],[Total]]/Query2[[#This Row],[Team FGtype]]</f>
        <v>0.12903225806451613</v>
      </c>
      <c r="L198">
        <f>VLOOKUP(Query2[[#This Row],[team]],[1]!Query1[[team]:[Total]], 4, FALSE)</f>
        <v>99</v>
      </c>
      <c r="M198" s="3">
        <f>Query2[[#This Row],[Total]]/Query2[[#This Row],[Team Total]]</f>
        <v>4.0404040404040407E-2</v>
      </c>
      <c r="N198" s="4">
        <f>Query2[[#This Row],[Player/Team Total ]]*Query2[[#This Row],[Pct]]</f>
        <v>2.0202020202020204E-2</v>
      </c>
    </row>
    <row r="199" spans="1:14" x14ac:dyDescent="0.25">
      <c r="A199">
        <v>2024</v>
      </c>
      <c r="B199" s="28" t="s">
        <v>124</v>
      </c>
      <c r="C199" s="2" t="s">
        <v>313</v>
      </c>
      <c r="D199" s="28" t="s">
        <v>126</v>
      </c>
      <c r="E199" s="28" t="s">
        <v>18</v>
      </c>
      <c r="F199">
        <v>1</v>
      </c>
      <c r="G199">
        <v>3</v>
      </c>
      <c r="H199">
        <v>4</v>
      </c>
      <c r="I199" s="1">
        <v>0.25</v>
      </c>
      <c r="J199" s="2">
        <f>VLOOKUP(Query2[[#This Row],[TeamType]],[1]!Query9[[TeamType]:[Pct]], 4, FALSE)</f>
        <v>29</v>
      </c>
      <c r="K199" s="3">
        <f>Query2[[#This Row],[Total]]/Query2[[#This Row],[Team FGtype]]</f>
        <v>0.13793103448275862</v>
      </c>
      <c r="L199">
        <f>VLOOKUP(Query2[[#This Row],[team]],[1]!Query1[[team]:[Total]], 4, FALSE)</f>
        <v>59</v>
      </c>
      <c r="M199" s="3">
        <f>Query2[[#This Row],[Total]]/Query2[[#This Row],[Team Total]]</f>
        <v>6.7796610169491525E-2</v>
      </c>
      <c r="N199" s="4">
        <f>Query2[[#This Row],[Player/Team Total ]]*Query2[[#This Row],[Pct]]</f>
        <v>1.6949152542372881E-2</v>
      </c>
    </row>
    <row r="200" spans="1:14" x14ac:dyDescent="0.25">
      <c r="A200">
        <v>2024</v>
      </c>
      <c r="B200" s="28" t="s">
        <v>124</v>
      </c>
      <c r="C200" s="2" t="s">
        <v>313</v>
      </c>
      <c r="D200" s="28" t="s">
        <v>71</v>
      </c>
      <c r="E200" s="28" t="s">
        <v>18</v>
      </c>
      <c r="F200">
        <v>1</v>
      </c>
      <c r="G200">
        <v>3</v>
      </c>
      <c r="H200">
        <v>4</v>
      </c>
      <c r="I200" s="1">
        <v>0.25</v>
      </c>
      <c r="J200" s="2">
        <f>VLOOKUP(Query2[[#This Row],[TeamType]],[1]!Query9[[TeamType]:[Pct]], 4, FALSE)</f>
        <v>29</v>
      </c>
      <c r="K200" s="3">
        <f>Query2[[#This Row],[Total]]/Query2[[#This Row],[Team FGtype]]</f>
        <v>0.13793103448275862</v>
      </c>
      <c r="L200">
        <f>VLOOKUP(Query2[[#This Row],[team]],[1]!Query1[[team]:[Total]], 4, FALSE)</f>
        <v>59</v>
      </c>
      <c r="M200" s="3">
        <f>Query2[[#This Row],[Total]]/Query2[[#This Row],[Team Total]]</f>
        <v>6.7796610169491525E-2</v>
      </c>
      <c r="N200" s="4">
        <f>Query2[[#This Row],[Player/Team Total ]]*Query2[[#This Row],[Pct]]</f>
        <v>1.6949152542372881E-2</v>
      </c>
    </row>
    <row r="201" spans="1:14" x14ac:dyDescent="0.25">
      <c r="A201">
        <v>2024</v>
      </c>
      <c r="B201" s="28" t="s">
        <v>35</v>
      </c>
      <c r="C201" s="2" t="s">
        <v>297</v>
      </c>
      <c r="D201" s="28" t="s">
        <v>123</v>
      </c>
      <c r="E201" s="28" t="s">
        <v>18</v>
      </c>
      <c r="F201">
        <v>1</v>
      </c>
      <c r="G201">
        <v>3</v>
      </c>
      <c r="H201">
        <v>4</v>
      </c>
      <c r="I201" s="1">
        <v>0.25</v>
      </c>
      <c r="J201" s="2">
        <f>VLOOKUP(Query2[[#This Row],[TeamType]],[1]!Query9[[TeamType]:[Pct]], 4, FALSE)</f>
        <v>37</v>
      </c>
      <c r="K201" s="3">
        <f>Query2[[#This Row],[Total]]/Query2[[#This Row],[Team FGtype]]</f>
        <v>0.10810810810810811</v>
      </c>
      <c r="L201">
        <f>VLOOKUP(Query2[[#This Row],[team]],[1]!Query1[[team]:[Total]], 4, FALSE)</f>
        <v>79</v>
      </c>
      <c r="M201" s="3">
        <f>Query2[[#This Row],[Total]]/Query2[[#This Row],[Team Total]]</f>
        <v>5.0632911392405063E-2</v>
      </c>
      <c r="N201" s="4">
        <f>Query2[[#This Row],[Player/Team Total ]]*Query2[[#This Row],[Pct]]</f>
        <v>1.2658227848101266E-2</v>
      </c>
    </row>
    <row r="202" spans="1:14" x14ac:dyDescent="0.25">
      <c r="A202">
        <v>2024</v>
      </c>
      <c r="B202" s="28" t="s">
        <v>100</v>
      </c>
      <c r="C202" s="2" t="s">
        <v>303</v>
      </c>
      <c r="D202" s="28" t="s">
        <v>169</v>
      </c>
      <c r="E202" s="28" t="s">
        <v>11</v>
      </c>
      <c r="F202">
        <v>3</v>
      </c>
      <c r="G202">
        <v>1</v>
      </c>
      <c r="H202">
        <v>4</v>
      </c>
      <c r="I202" s="1">
        <v>0.75</v>
      </c>
      <c r="J202" s="2">
        <f>VLOOKUP(Query2[[#This Row],[TeamType]],[1]!Query9[[TeamType]:[Pct]], 4, FALSE)</f>
        <v>18</v>
      </c>
      <c r="K202" s="3">
        <f>Query2[[#This Row],[Total]]/Query2[[#This Row],[Team FGtype]]</f>
        <v>0.22222222222222221</v>
      </c>
      <c r="L202">
        <f>VLOOKUP(Query2[[#This Row],[team]],[1]!Query1[[team]:[Total]], 4, FALSE)</f>
        <v>61</v>
      </c>
      <c r="M202" s="3">
        <f>Query2[[#This Row],[Total]]/Query2[[#This Row],[Team Total]]</f>
        <v>6.5573770491803282E-2</v>
      </c>
      <c r="N202" s="4">
        <f>Query2[[#This Row],[Player/Team Total ]]*Query2[[#This Row],[Pct]]</f>
        <v>4.9180327868852458E-2</v>
      </c>
    </row>
    <row r="203" spans="1:14" x14ac:dyDescent="0.25">
      <c r="A203">
        <v>2024</v>
      </c>
      <c r="B203" s="28" t="s">
        <v>100</v>
      </c>
      <c r="C203" s="2" t="s">
        <v>270</v>
      </c>
      <c r="D203" s="28" t="s">
        <v>197</v>
      </c>
      <c r="E203" s="28" t="s">
        <v>18</v>
      </c>
      <c r="F203">
        <v>3</v>
      </c>
      <c r="G203">
        <v>1</v>
      </c>
      <c r="H203">
        <v>4</v>
      </c>
      <c r="I203" s="1">
        <v>0.75</v>
      </c>
      <c r="J203" s="2">
        <f>VLOOKUP(Query2[[#This Row],[TeamType]],[1]!Query9[[TeamType]:[Pct]], 4, FALSE)</f>
        <v>39</v>
      </c>
      <c r="K203" s="3">
        <f>Query2[[#This Row],[Total]]/Query2[[#This Row],[Team FGtype]]</f>
        <v>0.10256410256410256</v>
      </c>
      <c r="L203">
        <f>VLOOKUP(Query2[[#This Row],[team]],[1]!Query1[[team]:[Total]], 4, FALSE)</f>
        <v>61</v>
      </c>
      <c r="M203" s="3">
        <f>Query2[[#This Row],[Total]]/Query2[[#This Row],[Team Total]]</f>
        <v>6.5573770491803282E-2</v>
      </c>
      <c r="N203" s="4">
        <f>Query2[[#This Row],[Player/Team Total ]]*Query2[[#This Row],[Pct]]</f>
        <v>4.9180327868852458E-2</v>
      </c>
    </row>
    <row r="204" spans="1:14" x14ac:dyDescent="0.25">
      <c r="A204">
        <v>2024</v>
      </c>
      <c r="B204" s="28" t="s">
        <v>27</v>
      </c>
      <c r="C204" s="2" t="s">
        <v>273</v>
      </c>
      <c r="D204" s="28" t="s">
        <v>174</v>
      </c>
      <c r="E204" s="28" t="s">
        <v>11</v>
      </c>
      <c r="F204">
        <v>1</v>
      </c>
      <c r="G204">
        <v>3</v>
      </c>
      <c r="H204">
        <v>4</v>
      </c>
      <c r="I204" s="1">
        <v>0.25</v>
      </c>
      <c r="J204" s="2">
        <f>VLOOKUP(Query2[[#This Row],[TeamType]],[1]!Query9[[TeamType]:[Pct]], 4, FALSE)</f>
        <v>26</v>
      </c>
      <c r="K204" s="3">
        <f>Query2[[#This Row],[Total]]/Query2[[#This Row],[Team FGtype]]</f>
        <v>0.15384615384615385</v>
      </c>
      <c r="L204">
        <f>VLOOKUP(Query2[[#This Row],[team]],[1]!Query1[[team]:[Total]], 4, FALSE)</f>
        <v>74</v>
      </c>
      <c r="M204" s="3">
        <f>Query2[[#This Row],[Total]]/Query2[[#This Row],[Team Total]]</f>
        <v>5.4054054054054057E-2</v>
      </c>
      <c r="N204" s="4">
        <f>Query2[[#This Row],[Player/Team Total ]]*Query2[[#This Row],[Pct]]</f>
        <v>1.3513513513513514E-2</v>
      </c>
    </row>
    <row r="205" spans="1:14" x14ac:dyDescent="0.25">
      <c r="A205">
        <v>2024</v>
      </c>
      <c r="B205" s="28" t="s">
        <v>27</v>
      </c>
      <c r="C205" s="2" t="s">
        <v>273</v>
      </c>
      <c r="D205" s="28" t="s">
        <v>28</v>
      </c>
      <c r="E205" s="28" t="s">
        <v>11</v>
      </c>
      <c r="F205">
        <v>0</v>
      </c>
      <c r="G205">
        <v>4</v>
      </c>
      <c r="H205">
        <v>4</v>
      </c>
      <c r="I205" s="1">
        <v>0</v>
      </c>
      <c r="J205" s="2">
        <f>VLOOKUP(Query2[[#This Row],[TeamType]],[1]!Query9[[TeamType]:[Pct]], 4, FALSE)</f>
        <v>26</v>
      </c>
      <c r="K205" s="3">
        <f>Query2[[#This Row],[Total]]/Query2[[#This Row],[Team FGtype]]</f>
        <v>0.15384615384615385</v>
      </c>
      <c r="L205">
        <f>VLOOKUP(Query2[[#This Row],[team]],[1]!Query1[[team]:[Total]], 4, FALSE)</f>
        <v>74</v>
      </c>
      <c r="M205" s="3">
        <f>Query2[[#This Row],[Total]]/Query2[[#This Row],[Team Total]]</f>
        <v>5.4054054054054057E-2</v>
      </c>
      <c r="N205" s="4">
        <f>Query2[[#This Row],[Player/Team Total ]]*Query2[[#This Row],[Pct]]</f>
        <v>0</v>
      </c>
    </row>
    <row r="206" spans="1:14" x14ac:dyDescent="0.25">
      <c r="A206">
        <v>2024</v>
      </c>
      <c r="B206" s="28" t="s">
        <v>46</v>
      </c>
      <c r="C206" s="2" t="s">
        <v>302</v>
      </c>
      <c r="D206" s="28" t="s">
        <v>195</v>
      </c>
      <c r="E206" s="28" t="s">
        <v>18</v>
      </c>
      <c r="F206">
        <v>4</v>
      </c>
      <c r="G206">
        <v>0</v>
      </c>
      <c r="H206">
        <v>4</v>
      </c>
      <c r="I206" s="1">
        <v>1</v>
      </c>
      <c r="J206" s="2">
        <f>VLOOKUP(Query2[[#This Row],[TeamType]],[1]!Query9[[TeamType]:[Pct]], 4, FALSE)</f>
        <v>43</v>
      </c>
      <c r="K206" s="3">
        <f>Query2[[#This Row],[Total]]/Query2[[#This Row],[Team FGtype]]</f>
        <v>9.3023255813953487E-2</v>
      </c>
      <c r="L206">
        <f>VLOOKUP(Query2[[#This Row],[team]],[1]!Query1[[team]:[Total]], 4, FALSE)</f>
        <v>71</v>
      </c>
      <c r="M206" s="3">
        <f>Query2[[#This Row],[Total]]/Query2[[#This Row],[Team Total]]</f>
        <v>5.6338028169014086E-2</v>
      </c>
      <c r="N206" s="4">
        <f>Query2[[#This Row],[Player/Team Total ]]*Query2[[#This Row],[Pct]]</f>
        <v>5.6338028169014086E-2</v>
      </c>
    </row>
    <row r="207" spans="1:14" x14ac:dyDescent="0.25">
      <c r="A207">
        <v>2024</v>
      </c>
      <c r="B207" s="28" t="s">
        <v>46</v>
      </c>
      <c r="C207" s="2" t="s">
        <v>302</v>
      </c>
      <c r="D207" s="28" t="s">
        <v>194</v>
      </c>
      <c r="E207" s="28" t="s">
        <v>18</v>
      </c>
      <c r="F207">
        <v>0</v>
      </c>
      <c r="G207">
        <v>4</v>
      </c>
      <c r="H207">
        <v>4</v>
      </c>
      <c r="I207" s="1">
        <v>0</v>
      </c>
      <c r="J207" s="2">
        <f>VLOOKUP(Query2[[#This Row],[TeamType]],[1]!Query9[[TeamType]:[Pct]], 4, FALSE)</f>
        <v>43</v>
      </c>
      <c r="K207" s="3">
        <f>Query2[[#This Row],[Total]]/Query2[[#This Row],[Team FGtype]]</f>
        <v>9.3023255813953487E-2</v>
      </c>
      <c r="L207">
        <f>VLOOKUP(Query2[[#This Row],[team]],[1]!Query1[[team]:[Total]], 4, FALSE)</f>
        <v>71</v>
      </c>
      <c r="M207" s="3">
        <f>Query2[[#This Row],[Total]]/Query2[[#This Row],[Team Total]]</f>
        <v>5.6338028169014086E-2</v>
      </c>
      <c r="N207" s="4">
        <f>Query2[[#This Row],[Player/Team Total ]]*Query2[[#This Row],[Pct]]</f>
        <v>0</v>
      </c>
    </row>
    <row r="208" spans="1:14" x14ac:dyDescent="0.25">
      <c r="A208">
        <v>2024</v>
      </c>
      <c r="B208" s="28" t="s">
        <v>46</v>
      </c>
      <c r="C208" s="2" t="s">
        <v>268</v>
      </c>
      <c r="D208" s="28" t="s">
        <v>194</v>
      </c>
      <c r="E208" s="28" t="s">
        <v>11</v>
      </c>
      <c r="F208">
        <v>1</v>
      </c>
      <c r="G208">
        <v>3</v>
      </c>
      <c r="H208">
        <v>4</v>
      </c>
      <c r="I208" s="1">
        <v>0.25</v>
      </c>
      <c r="J208" s="2">
        <f>VLOOKUP(Query2[[#This Row],[TeamType]],[1]!Query9[[TeamType]:[Pct]], 4, FALSE)</f>
        <v>24</v>
      </c>
      <c r="K208" s="3">
        <f>Query2[[#This Row],[Total]]/Query2[[#This Row],[Team FGtype]]</f>
        <v>0.16666666666666666</v>
      </c>
      <c r="L208">
        <f>VLOOKUP(Query2[[#This Row],[team]],[1]!Query1[[team]:[Total]], 4, FALSE)</f>
        <v>71</v>
      </c>
      <c r="M208" s="3">
        <f>Query2[[#This Row],[Total]]/Query2[[#This Row],[Team Total]]</f>
        <v>5.6338028169014086E-2</v>
      </c>
      <c r="N208" s="4">
        <f>Query2[[#This Row],[Player/Team Total ]]*Query2[[#This Row],[Pct]]</f>
        <v>1.4084507042253521E-2</v>
      </c>
    </row>
    <row r="209" spans="1:14" x14ac:dyDescent="0.25">
      <c r="A209">
        <v>2024</v>
      </c>
      <c r="B209" s="28" t="s">
        <v>120</v>
      </c>
      <c r="C209" s="2" t="s">
        <v>300</v>
      </c>
      <c r="D209" s="28" t="s">
        <v>163</v>
      </c>
      <c r="E209" s="28" t="s">
        <v>11</v>
      </c>
      <c r="F209">
        <v>1</v>
      </c>
      <c r="G209">
        <v>3</v>
      </c>
      <c r="H209">
        <v>4</v>
      </c>
      <c r="I209" s="1">
        <v>0.25</v>
      </c>
      <c r="J209" s="2">
        <f>VLOOKUP(Query2[[#This Row],[TeamType]],[1]!Query9[[TeamType]:[Pct]], 4, FALSE)</f>
        <v>23</v>
      </c>
      <c r="K209" s="3">
        <f>Query2[[#This Row],[Total]]/Query2[[#This Row],[Team FGtype]]</f>
        <v>0.17391304347826086</v>
      </c>
      <c r="L209">
        <f>VLOOKUP(Query2[[#This Row],[team]],[1]!Query1[[team]:[Total]], 4, FALSE)</f>
        <v>73</v>
      </c>
      <c r="M209" s="3">
        <f>Query2[[#This Row],[Total]]/Query2[[#This Row],[Team Total]]</f>
        <v>5.4794520547945202E-2</v>
      </c>
      <c r="N209" s="4">
        <f>Query2[[#This Row],[Player/Team Total ]]*Query2[[#This Row],[Pct]]</f>
        <v>1.3698630136986301E-2</v>
      </c>
    </row>
    <row r="210" spans="1:14" x14ac:dyDescent="0.25">
      <c r="A210">
        <v>2024</v>
      </c>
      <c r="B210" s="28" t="s">
        <v>120</v>
      </c>
      <c r="C210" s="2" t="s">
        <v>263</v>
      </c>
      <c r="D210" s="28" t="s">
        <v>381</v>
      </c>
      <c r="E210" s="28" t="s">
        <v>18</v>
      </c>
      <c r="F210">
        <v>2</v>
      </c>
      <c r="G210">
        <v>2</v>
      </c>
      <c r="H210">
        <v>4</v>
      </c>
      <c r="I210" s="1">
        <v>0.5</v>
      </c>
      <c r="J210" s="2">
        <f>VLOOKUP(Query2[[#This Row],[TeamType]],[1]!Query9[[TeamType]:[Pct]], 4, FALSE)</f>
        <v>45</v>
      </c>
      <c r="K210" s="3">
        <f>Query2[[#This Row],[Total]]/Query2[[#This Row],[Team FGtype]]</f>
        <v>8.8888888888888892E-2</v>
      </c>
      <c r="L210">
        <f>VLOOKUP(Query2[[#This Row],[team]],[1]!Query1[[team]:[Total]], 4, FALSE)</f>
        <v>73</v>
      </c>
      <c r="M210" s="3">
        <f>Query2[[#This Row],[Total]]/Query2[[#This Row],[Team Total]]</f>
        <v>5.4794520547945202E-2</v>
      </c>
      <c r="N210" s="4">
        <f>Query2[[#This Row],[Player/Team Total ]]*Query2[[#This Row],[Pct]]</f>
        <v>2.7397260273972601E-2</v>
      </c>
    </row>
    <row r="211" spans="1:14" x14ac:dyDescent="0.25">
      <c r="A211">
        <v>2024</v>
      </c>
      <c r="B211" s="28" t="s">
        <v>120</v>
      </c>
      <c r="C211" s="2" t="s">
        <v>300</v>
      </c>
      <c r="D211" s="28" t="s">
        <v>164</v>
      </c>
      <c r="E211" s="28" t="s">
        <v>11</v>
      </c>
      <c r="F211">
        <v>1</v>
      </c>
      <c r="G211">
        <v>3</v>
      </c>
      <c r="H211">
        <v>4</v>
      </c>
      <c r="I211" s="1">
        <v>0.25</v>
      </c>
      <c r="J211" s="2">
        <f>VLOOKUP(Query2[[#This Row],[TeamType]],[1]!Query9[[TeamType]:[Pct]], 4, FALSE)</f>
        <v>23</v>
      </c>
      <c r="K211" s="3">
        <f>Query2[[#This Row],[Total]]/Query2[[#This Row],[Team FGtype]]</f>
        <v>0.17391304347826086</v>
      </c>
      <c r="L211">
        <f>VLOOKUP(Query2[[#This Row],[team]],[1]!Query1[[team]:[Total]], 4, FALSE)</f>
        <v>73</v>
      </c>
      <c r="M211" s="3">
        <f>Query2[[#This Row],[Total]]/Query2[[#This Row],[Team Total]]</f>
        <v>5.4794520547945202E-2</v>
      </c>
      <c r="N211" s="4">
        <f>Query2[[#This Row],[Player/Team Total ]]*Query2[[#This Row],[Pct]]</f>
        <v>1.3698630136986301E-2</v>
      </c>
    </row>
    <row r="212" spans="1:14" x14ac:dyDescent="0.25">
      <c r="A212">
        <v>2024</v>
      </c>
      <c r="B212" s="28" t="s">
        <v>49</v>
      </c>
      <c r="C212" s="2" t="s">
        <v>271</v>
      </c>
      <c r="D212" s="28" t="s">
        <v>455</v>
      </c>
      <c r="E212" s="28" t="s">
        <v>11</v>
      </c>
      <c r="F212">
        <v>1</v>
      </c>
      <c r="G212">
        <v>3</v>
      </c>
      <c r="H212">
        <v>4</v>
      </c>
      <c r="I212" s="1">
        <v>0.25</v>
      </c>
      <c r="J212" s="2">
        <f>VLOOKUP(Query2[[#This Row],[TeamType]],[1]!Query9[[TeamType]:[Pct]], 4, FALSE)</f>
        <v>27</v>
      </c>
      <c r="K212" s="3">
        <f>Query2[[#This Row],[Total]]/Query2[[#This Row],[Team FGtype]]</f>
        <v>0.14814814814814814</v>
      </c>
      <c r="L212">
        <f>VLOOKUP(Query2[[#This Row],[team]],[1]!Query1[[team]:[Total]], 4, FALSE)</f>
        <v>79</v>
      </c>
      <c r="M212" s="3">
        <f>Query2[[#This Row],[Total]]/Query2[[#This Row],[Team Total]]</f>
        <v>5.0632911392405063E-2</v>
      </c>
      <c r="N212" s="4">
        <f>Query2[[#This Row],[Player/Team Total ]]*Query2[[#This Row],[Pct]]</f>
        <v>1.2658227848101266E-2</v>
      </c>
    </row>
    <row r="213" spans="1:14" x14ac:dyDescent="0.25">
      <c r="A213">
        <v>2024</v>
      </c>
      <c r="B213" s="28" t="s">
        <v>49</v>
      </c>
      <c r="C213" s="2" t="s">
        <v>272</v>
      </c>
      <c r="D213" s="28" t="s">
        <v>50</v>
      </c>
      <c r="E213" s="28" t="s">
        <v>83</v>
      </c>
      <c r="F213">
        <v>3</v>
      </c>
      <c r="G213">
        <v>1</v>
      </c>
      <c r="H213">
        <v>4</v>
      </c>
      <c r="I213" s="1">
        <v>0.75</v>
      </c>
      <c r="J213" s="2">
        <f>VLOOKUP(Query2[[#This Row],[TeamType]],[1]!Query9[[TeamType]:[Pct]], 4, FALSE)</f>
        <v>5</v>
      </c>
      <c r="K213" s="3">
        <f>Query2[[#This Row],[Total]]/Query2[[#This Row],[Team FGtype]]</f>
        <v>0.8</v>
      </c>
      <c r="L213">
        <f>VLOOKUP(Query2[[#This Row],[team]],[1]!Query1[[team]:[Total]], 4, FALSE)</f>
        <v>79</v>
      </c>
      <c r="M213" s="3">
        <f>Query2[[#This Row],[Total]]/Query2[[#This Row],[Team Total]]</f>
        <v>5.0632911392405063E-2</v>
      </c>
      <c r="N213" s="4">
        <f>Query2[[#This Row],[Player/Team Total ]]*Query2[[#This Row],[Pct]]</f>
        <v>3.7974683544303799E-2</v>
      </c>
    </row>
    <row r="214" spans="1:14" x14ac:dyDescent="0.25">
      <c r="A214">
        <v>2024</v>
      </c>
      <c r="B214" s="28" t="s">
        <v>27</v>
      </c>
      <c r="C214" s="2" t="s">
        <v>273</v>
      </c>
      <c r="D214" s="28" t="s">
        <v>48</v>
      </c>
      <c r="E214" s="28" t="s">
        <v>11</v>
      </c>
      <c r="F214">
        <v>1</v>
      </c>
      <c r="G214">
        <v>3</v>
      </c>
      <c r="H214">
        <v>4</v>
      </c>
      <c r="I214" s="1">
        <v>0.25</v>
      </c>
      <c r="J214" s="2">
        <f>VLOOKUP(Query2[[#This Row],[TeamType]],[1]!Query9[[TeamType]:[Pct]], 4, FALSE)</f>
        <v>26</v>
      </c>
      <c r="K214" s="3">
        <f>Query2[[#This Row],[Total]]/Query2[[#This Row],[Team FGtype]]</f>
        <v>0.15384615384615385</v>
      </c>
      <c r="L214">
        <f>VLOOKUP(Query2[[#This Row],[team]],[1]!Query1[[team]:[Total]], 4, FALSE)</f>
        <v>74</v>
      </c>
      <c r="M214" s="3">
        <f>Query2[[#This Row],[Total]]/Query2[[#This Row],[Team Total]]</f>
        <v>5.4054054054054057E-2</v>
      </c>
      <c r="N214" s="4">
        <f>Query2[[#This Row],[Player/Team Total ]]*Query2[[#This Row],[Pct]]</f>
        <v>1.3513513513513514E-2</v>
      </c>
    </row>
    <row r="215" spans="1:14" x14ac:dyDescent="0.25">
      <c r="A215">
        <v>2024</v>
      </c>
      <c r="B215" s="28" t="s">
        <v>44</v>
      </c>
      <c r="C215" s="2" t="s">
        <v>301</v>
      </c>
      <c r="D215" s="28" t="s">
        <v>166</v>
      </c>
      <c r="E215" s="28" t="s">
        <v>11</v>
      </c>
      <c r="F215">
        <v>2</v>
      </c>
      <c r="G215">
        <v>2</v>
      </c>
      <c r="H215">
        <v>4</v>
      </c>
      <c r="I215" s="1">
        <v>0.5</v>
      </c>
      <c r="J215" s="2">
        <f>VLOOKUP(Query2[[#This Row],[TeamType]],[1]!Query9[[TeamType]:[Pct]], 4, FALSE)</f>
        <v>23</v>
      </c>
      <c r="K215" s="3">
        <f>Query2[[#This Row],[Total]]/Query2[[#This Row],[Team FGtype]]</f>
        <v>0.17391304347826086</v>
      </c>
      <c r="L215">
        <f>VLOOKUP(Query2[[#This Row],[team]],[1]!Query1[[team]:[Total]], 4, FALSE)</f>
        <v>82</v>
      </c>
      <c r="M215" s="3">
        <f>Query2[[#This Row],[Total]]/Query2[[#This Row],[Team Total]]</f>
        <v>4.878048780487805E-2</v>
      </c>
      <c r="N215" s="4">
        <f>Query2[[#This Row],[Player/Team Total ]]*Query2[[#This Row],[Pct]]</f>
        <v>2.4390243902439025E-2</v>
      </c>
    </row>
    <row r="216" spans="1:14" x14ac:dyDescent="0.25">
      <c r="A216">
        <v>2024</v>
      </c>
      <c r="B216" s="28" t="s">
        <v>70</v>
      </c>
      <c r="C216" s="2" t="s">
        <v>287</v>
      </c>
      <c r="D216" s="28" t="s">
        <v>80</v>
      </c>
      <c r="E216" s="28" t="s">
        <v>11</v>
      </c>
      <c r="F216">
        <v>2</v>
      </c>
      <c r="G216">
        <v>2</v>
      </c>
      <c r="H216">
        <v>4</v>
      </c>
      <c r="I216" s="1">
        <v>0.5</v>
      </c>
      <c r="J216" s="2">
        <f>VLOOKUP(Query2[[#This Row],[TeamType]],[1]!Query9[[TeamType]:[Pct]], 4, FALSE)</f>
        <v>34</v>
      </c>
      <c r="K216" s="3">
        <f>Query2[[#This Row],[Total]]/Query2[[#This Row],[Team FGtype]]</f>
        <v>0.11764705882352941</v>
      </c>
      <c r="L216">
        <f>VLOOKUP(Query2[[#This Row],[team]],[1]!Query1[[team]:[Total]], 4, FALSE)</f>
        <v>88</v>
      </c>
      <c r="M216" s="3">
        <f>Query2[[#This Row],[Total]]/Query2[[#This Row],[Team Total]]</f>
        <v>4.5454545454545456E-2</v>
      </c>
      <c r="N216" s="4">
        <f>Query2[[#This Row],[Player/Team Total ]]*Query2[[#This Row],[Pct]]</f>
        <v>2.2727272727272728E-2</v>
      </c>
    </row>
    <row r="217" spans="1:14" x14ac:dyDescent="0.25">
      <c r="A217">
        <v>2024</v>
      </c>
      <c r="B217" s="28" t="s">
        <v>110</v>
      </c>
      <c r="C217" s="2" t="s">
        <v>293</v>
      </c>
      <c r="D217" s="28" t="s">
        <v>235</v>
      </c>
      <c r="E217" s="28" t="s">
        <v>11</v>
      </c>
      <c r="F217">
        <v>1</v>
      </c>
      <c r="G217">
        <v>3</v>
      </c>
      <c r="H217">
        <v>4</v>
      </c>
      <c r="I217" s="1">
        <v>0.25</v>
      </c>
      <c r="J217" s="2">
        <f>VLOOKUP(Query2[[#This Row],[TeamType]],[1]!Query9[[TeamType]:[Pct]], 4, FALSE)</f>
        <v>38</v>
      </c>
      <c r="K217" s="3">
        <f>Query2[[#This Row],[Total]]/Query2[[#This Row],[Team FGtype]]</f>
        <v>0.10526315789473684</v>
      </c>
      <c r="L217">
        <f>VLOOKUP(Query2[[#This Row],[team]],[1]!Query1[[team]:[Total]], 4, FALSE)</f>
        <v>75</v>
      </c>
      <c r="M217" s="3">
        <f>Query2[[#This Row],[Total]]/Query2[[#This Row],[Team Total]]</f>
        <v>5.3333333333333337E-2</v>
      </c>
      <c r="N217" s="4">
        <f>Query2[[#This Row],[Player/Team Total ]]*Query2[[#This Row],[Pct]]</f>
        <v>1.3333333333333334E-2</v>
      </c>
    </row>
    <row r="218" spans="1:14" x14ac:dyDescent="0.25">
      <c r="A218">
        <v>2024</v>
      </c>
      <c r="B218" s="28" t="s">
        <v>110</v>
      </c>
      <c r="C218" s="2" t="s">
        <v>257</v>
      </c>
      <c r="D218" s="28" t="s">
        <v>507</v>
      </c>
      <c r="E218" s="28" t="s">
        <v>18</v>
      </c>
      <c r="F218">
        <v>1</v>
      </c>
      <c r="G218">
        <v>3</v>
      </c>
      <c r="H218">
        <v>4</v>
      </c>
      <c r="I218" s="1">
        <v>0.25</v>
      </c>
      <c r="J218" s="2">
        <f>VLOOKUP(Query2[[#This Row],[TeamType]],[1]!Query9[[TeamType]:[Pct]], 4, FALSE)</f>
        <v>33</v>
      </c>
      <c r="K218" s="3">
        <f>Query2[[#This Row],[Total]]/Query2[[#This Row],[Team FGtype]]</f>
        <v>0.12121212121212122</v>
      </c>
      <c r="L218">
        <f>VLOOKUP(Query2[[#This Row],[team]],[1]!Query1[[team]:[Total]], 4, FALSE)</f>
        <v>75</v>
      </c>
      <c r="M218" s="3">
        <f>Query2[[#This Row],[Total]]/Query2[[#This Row],[Team Total]]</f>
        <v>5.3333333333333337E-2</v>
      </c>
      <c r="N218" s="4">
        <f>Query2[[#This Row],[Player/Team Total ]]*Query2[[#This Row],[Pct]]</f>
        <v>1.3333333333333334E-2</v>
      </c>
    </row>
    <row r="219" spans="1:14" x14ac:dyDescent="0.25">
      <c r="A219">
        <v>2024</v>
      </c>
      <c r="B219" s="28" t="s">
        <v>110</v>
      </c>
      <c r="C219" s="2" t="s">
        <v>257</v>
      </c>
      <c r="D219" s="28" t="s">
        <v>236</v>
      </c>
      <c r="E219" s="28" t="s">
        <v>18</v>
      </c>
      <c r="F219">
        <v>0</v>
      </c>
      <c r="G219">
        <v>4</v>
      </c>
      <c r="H219">
        <v>4</v>
      </c>
      <c r="I219" s="1">
        <v>0</v>
      </c>
      <c r="J219" s="2">
        <f>VLOOKUP(Query2[[#This Row],[TeamType]],[1]!Query9[[TeamType]:[Pct]], 4, FALSE)</f>
        <v>33</v>
      </c>
      <c r="K219" s="3">
        <f>Query2[[#This Row],[Total]]/Query2[[#This Row],[Team FGtype]]</f>
        <v>0.12121212121212122</v>
      </c>
      <c r="L219">
        <f>VLOOKUP(Query2[[#This Row],[team]],[1]!Query1[[team]:[Total]], 4, FALSE)</f>
        <v>75</v>
      </c>
      <c r="M219" s="3">
        <f>Query2[[#This Row],[Total]]/Query2[[#This Row],[Team Total]]</f>
        <v>5.3333333333333337E-2</v>
      </c>
      <c r="N219" s="4">
        <f>Query2[[#This Row],[Player/Team Total ]]*Query2[[#This Row],[Pct]]</f>
        <v>0</v>
      </c>
    </row>
    <row r="220" spans="1:14" x14ac:dyDescent="0.25">
      <c r="A220">
        <v>2024</v>
      </c>
      <c r="B220" s="28" t="s">
        <v>51</v>
      </c>
      <c r="C220" s="2" t="s">
        <v>279</v>
      </c>
      <c r="D220" s="28" t="s">
        <v>229</v>
      </c>
      <c r="E220" s="28" t="s">
        <v>11</v>
      </c>
      <c r="F220">
        <v>1</v>
      </c>
      <c r="G220">
        <v>3</v>
      </c>
      <c r="H220">
        <v>4</v>
      </c>
      <c r="I220" s="1">
        <v>0.25</v>
      </c>
      <c r="J220" s="2">
        <f>VLOOKUP(Query2[[#This Row],[TeamType]],[1]!Query9[[TeamType]:[Pct]], 4, FALSE)</f>
        <v>28</v>
      </c>
      <c r="K220" s="3">
        <f>Query2[[#This Row],[Total]]/Query2[[#This Row],[Team FGtype]]</f>
        <v>0.14285714285714285</v>
      </c>
      <c r="L220">
        <f>VLOOKUP(Query2[[#This Row],[team]],[1]!Query1[[team]:[Total]], 4, FALSE)</f>
        <v>79</v>
      </c>
      <c r="M220" s="3">
        <f>Query2[[#This Row],[Total]]/Query2[[#This Row],[Team Total]]</f>
        <v>5.0632911392405063E-2</v>
      </c>
      <c r="N220" s="4">
        <f>Query2[[#This Row],[Player/Team Total ]]*Query2[[#This Row],[Pct]]</f>
        <v>1.2658227848101266E-2</v>
      </c>
    </row>
    <row r="221" spans="1:14" x14ac:dyDescent="0.25">
      <c r="A221">
        <v>2024</v>
      </c>
      <c r="B221" s="28" t="s">
        <v>51</v>
      </c>
      <c r="C221" s="2" t="s">
        <v>255</v>
      </c>
      <c r="D221" s="28" t="s">
        <v>52</v>
      </c>
      <c r="E221" s="28" t="s">
        <v>18</v>
      </c>
      <c r="F221">
        <v>2</v>
      </c>
      <c r="G221">
        <v>2</v>
      </c>
      <c r="H221">
        <v>4</v>
      </c>
      <c r="I221" s="1">
        <v>0.5</v>
      </c>
      <c r="J221" s="2">
        <f>VLOOKUP(Query2[[#This Row],[TeamType]],[1]!Query9[[TeamType]:[Pct]], 4, FALSE)</f>
        <v>48</v>
      </c>
      <c r="K221" s="3">
        <f>Query2[[#This Row],[Total]]/Query2[[#This Row],[Team FGtype]]</f>
        <v>8.3333333333333329E-2</v>
      </c>
      <c r="L221">
        <f>VLOOKUP(Query2[[#This Row],[team]],[1]!Query1[[team]:[Total]], 4, FALSE)</f>
        <v>79</v>
      </c>
      <c r="M221" s="3">
        <f>Query2[[#This Row],[Total]]/Query2[[#This Row],[Team Total]]</f>
        <v>5.0632911392405063E-2</v>
      </c>
      <c r="N221" s="4">
        <f>Query2[[#This Row],[Player/Team Total ]]*Query2[[#This Row],[Pct]]</f>
        <v>2.5316455696202531E-2</v>
      </c>
    </row>
    <row r="222" spans="1:14" x14ac:dyDescent="0.25">
      <c r="A222">
        <v>2024</v>
      </c>
      <c r="B222" s="28" t="s">
        <v>51</v>
      </c>
      <c r="C222" s="2" t="s">
        <v>279</v>
      </c>
      <c r="D222" s="28" t="s">
        <v>52</v>
      </c>
      <c r="E222" s="28" t="s">
        <v>11</v>
      </c>
      <c r="F222">
        <v>1</v>
      </c>
      <c r="G222">
        <v>3</v>
      </c>
      <c r="H222">
        <v>4</v>
      </c>
      <c r="I222" s="1">
        <v>0.25</v>
      </c>
      <c r="J222" s="2">
        <f>VLOOKUP(Query2[[#This Row],[TeamType]],[1]!Query9[[TeamType]:[Pct]], 4, FALSE)</f>
        <v>28</v>
      </c>
      <c r="K222" s="3">
        <f>Query2[[#This Row],[Total]]/Query2[[#This Row],[Team FGtype]]</f>
        <v>0.14285714285714285</v>
      </c>
      <c r="L222">
        <f>VLOOKUP(Query2[[#This Row],[team]],[1]!Query1[[team]:[Total]], 4, FALSE)</f>
        <v>79</v>
      </c>
      <c r="M222" s="3">
        <f>Query2[[#This Row],[Total]]/Query2[[#This Row],[Team Total]]</f>
        <v>5.0632911392405063E-2</v>
      </c>
      <c r="N222" s="4">
        <f>Query2[[#This Row],[Player/Team Total ]]*Query2[[#This Row],[Pct]]</f>
        <v>1.2658227848101266E-2</v>
      </c>
    </row>
    <row r="223" spans="1:14" x14ac:dyDescent="0.25">
      <c r="A223">
        <v>2024</v>
      </c>
      <c r="B223" s="28" t="s">
        <v>51</v>
      </c>
      <c r="C223" s="2" t="s">
        <v>255</v>
      </c>
      <c r="D223" s="28" t="s">
        <v>489</v>
      </c>
      <c r="E223" s="28" t="s">
        <v>18</v>
      </c>
      <c r="F223">
        <v>2</v>
      </c>
      <c r="G223">
        <v>2</v>
      </c>
      <c r="H223">
        <v>4</v>
      </c>
      <c r="I223" s="1">
        <v>0.5</v>
      </c>
      <c r="J223" s="2">
        <f>VLOOKUP(Query2[[#This Row],[TeamType]],[1]!Query9[[TeamType]:[Pct]], 4, FALSE)</f>
        <v>48</v>
      </c>
      <c r="K223" s="3">
        <f>Query2[[#This Row],[Total]]/Query2[[#This Row],[Team FGtype]]</f>
        <v>8.3333333333333329E-2</v>
      </c>
      <c r="L223">
        <f>VLOOKUP(Query2[[#This Row],[team]],[1]!Query1[[team]:[Total]], 4, FALSE)</f>
        <v>79</v>
      </c>
      <c r="M223" s="3">
        <f>Query2[[#This Row],[Total]]/Query2[[#This Row],[Team Total]]</f>
        <v>5.0632911392405063E-2</v>
      </c>
      <c r="N223" s="4">
        <f>Query2[[#This Row],[Player/Team Total ]]*Query2[[#This Row],[Pct]]</f>
        <v>2.5316455696202531E-2</v>
      </c>
    </row>
    <row r="224" spans="1:14" x14ac:dyDescent="0.25">
      <c r="A224">
        <v>2024</v>
      </c>
      <c r="B224" s="28" t="s">
        <v>102</v>
      </c>
      <c r="C224" s="2" t="s">
        <v>290</v>
      </c>
      <c r="D224" s="28" t="s">
        <v>104</v>
      </c>
      <c r="E224" s="28" t="s">
        <v>11</v>
      </c>
      <c r="F224">
        <v>0</v>
      </c>
      <c r="G224">
        <v>4</v>
      </c>
      <c r="H224">
        <v>4</v>
      </c>
      <c r="I224" s="1">
        <v>0</v>
      </c>
      <c r="J224" s="2">
        <f>VLOOKUP(Query2[[#This Row],[TeamType]],[1]!Query9[[TeamType]:[Pct]], 4, FALSE)</f>
        <v>16</v>
      </c>
      <c r="K224" s="3">
        <f>Query2[[#This Row],[Total]]/Query2[[#This Row],[Team FGtype]]</f>
        <v>0.25</v>
      </c>
      <c r="L224">
        <f>VLOOKUP(Query2[[#This Row],[team]],[1]!Query1[[team]:[Total]], 4, FALSE)</f>
        <v>61</v>
      </c>
      <c r="M224" s="3">
        <f>Query2[[#This Row],[Total]]/Query2[[#This Row],[Team Total]]</f>
        <v>6.5573770491803282E-2</v>
      </c>
      <c r="N224" s="4">
        <f>Query2[[#This Row],[Player/Team Total ]]*Query2[[#This Row],[Pct]]</f>
        <v>0</v>
      </c>
    </row>
    <row r="225" spans="1:14" x14ac:dyDescent="0.25">
      <c r="A225">
        <v>2024</v>
      </c>
      <c r="B225" s="28" t="s">
        <v>55</v>
      </c>
      <c r="C225" s="2" t="s">
        <v>269</v>
      </c>
      <c r="D225" s="28" t="s">
        <v>198</v>
      </c>
      <c r="E225" s="28" t="s">
        <v>11</v>
      </c>
      <c r="F225">
        <v>1</v>
      </c>
      <c r="G225">
        <v>3</v>
      </c>
      <c r="H225">
        <v>4</v>
      </c>
      <c r="I225" s="1">
        <v>0.25</v>
      </c>
      <c r="J225" s="2">
        <f>VLOOKUP(Query2[[#This Row],[TeamType]],[1]!Query9[[TeamType]:[Pct]], 4, FALSE)</f>
        <v>27</v>
      </c>
      <c r="K225" s="3">
        <f>Query2[[#This Row],[Total]]/Query2[[#This Row],[Team FGtype]]</f>
        <v>0.14814814814814814</v>
      </c>
      <c r="L225">
        <f>VLOOKUP(Query2[[#This Row],[team]],[1]!Query1[[team]:[Total]], 4, FALSE)</f>
        <v>76</v>
      </c>
      <c r="M225" s="3">
        <f>Query2[[#This Row],[Total]]/Query2[[#This Row],[Team Total]]</f>
        <v>5.2631578947368418E-2</v>
      </c>
      <c r="N225" s="4">
        <f>Query2[[#This Row],[Player/Team Total ]]*Query2[[#This Row],[Pct]]</f>
        <v>1.3157894736842105E-2</v>
      </c>
    </row>
    <row r="226" spans="1:14" x14ac:dyDescent="0.25">
      <c r="A226">
        <v>2024</v>
      </c>
      <c r="B226" s="28" t="s">
        <v>53</v>
      </c>
      <c r="C226" s="2" t="s">
        <v>294</v>
      </c>
      <c r="D226" s="28" t="s">
        <v>54</v>
      </c>
      <c r="E226" s="28" t="s">
        <v>83</v>
      </c>
      <c r="F226">
        <v>2</v>
      </c>
      <c r="G226">
        <v>2</v>
      </c>
      <c r="H226">
        <v>4</v>
      </c>
      <c r="I226" s="1">
        <v>0.5</v>
      </c>
      <c r="J226" s="2">
        <f>VLOOKUP(Query2[[#This Row],[TeamType]],[1]!Query9[[TeamType]:[Pct]], 4, FALSE)</f>
        <v>5</v>
      </c>
      <c r="K226" s="3">
        <f>Query2[[#This Row],[Total]]/Query2[[#This Row],[Team FGtype]]</f>
        <v>0.8</v>
      </c>
      <c r="L226">
        <f>VLOOKUP(Query2[[#This Row],[team]],[1]!Query1[[team]:[Total]], 4, FALSE)</f>
        <v>70</v>
      </c>
      <c r="M226" s="3">
        <f>Query2[[#This Row],[Total]]/Query2[[#This Row],[Team Total]]</f>
        <v>5.7142857142857141E-2</v>
      </c>
      <c r="N226" s="4">
        <f>Query2[[#This Row],[Player/Team Total ]]*Query2[[#This Row],[Pct]]</f>
        <v>2.8571428571428571E-2</v>
      </c>
    </row>
    <row r="227" spans="1:14" x14ac:dyDescent="0.25">
      <c r="A227">
        <v>2024</v>
      </c>
      <c r="B227" s="28" t="s">
        <v>110</v>
      </c>
      <c r="C227" s="2" t="s">
        <v>293</v>
      </c>
      <c r="D227" s="28" t="s">
        <v>183</v>
      </c>
      <c r="E227" s="28" t="s">
        <v>11</v>
      </c>
      <c r="F227">
        <v>3</v>
      </c>
      <c r="G227">
        <v>1</v>
      </c>
      <c r="H227">
        <v>4</v>
      </c>
      <c r="I227" s="1">
        <v>0.75</v>
      </c>
      <c r="J227" s="2">
        <f>VLOOKUP(Query2[[#This Row],[TeamType]],[1]!Query9[[TeamType]:[Pct]], 4, FALSE)</f>
        <v>38</v>
      </c>
      <c r="K227" s="3">
        <f>Query2[[#This Row],[Total]]/Query2[[#This Row],[Team FGtype]]</f>
        <v>0.10526315789473684</v>
      </c>
      <c r="L227">
        <f>VLOOKUP(Query2[[#This Row],[team]],[1]!Query1[[team]:[Total]], 4, FALSE)</f>
        <v>75</v>
      </c>
      <c r="M227" s="3">
        <f>Query2[[#This Row],[Total]]/Query2[[#This Row],[Team Total]]</f>
        <v>5.3333333333333337E-2</v>
      </c>
      <c r="N227" s="4">
        <f>Query2[[#This Row],[Player/Team Total ]]*Query2[[#This Row],[Pct]]</f>
        <v>0.04</v>
      </c>
    </row>
    <row r="228" spans="1:14" x14ac:dyDescent="0.25">
      <c r="A228">
        <v>2024</v>
      </c>
      <c r="B228" s="28" t="s">
        <v>102</v>
      </c>
      <c r="C228" s="2" t="s">
        <v>290</v>
      </c>
      <c r="D228" s="28" t="s">
        <v>106</v>
      </c>
      <c r="E228" s="28" t="s">
        <v>11</v>
      </c>
      <c r="F228">
        <v>4</v>
      </c>
      <c r="G228">
        <v>0</v>
      </c>
      <c r="H228">
        <v>4</v>
      </c>
      <c r="I228" s="1">
        <v>1</v>
      </c>
      <c r="J228" s="2">
        <f>VLOOKUP(Query2[[#This Row],[TeamType]],[1]!Query9[[TeamType]:[Pct]], 4, FALSE)</f>
        <v>16</v>
      </c>
      <c r="K228" s="3">
        <f>Query2[[#This Row],[Total]]/Query2[[#This Row],[Team FGtype]]</f>
        <v>0.25</v>
      </c>
      <c r="L228">
        <f>VLOOKUP(Query2[[#This Row],[team]],[1]!Query1[[team]:[Total]], 4, FALSE)</f>
        <v>61</v>
      </c>
      <c r="M228" s="3">
        <f>Query2[[#This Row],[Total]]/Query2[[#This Row],[Team Total]]</f>
        <v>6.5573770491803282E-2</v>
      </c>
      <c r="N228" s="4">
        <f>Query2[[#This Row],[Player/Team Total ]]*Query2[[#This Row],[Pct]]</f>
        <v>6.5573770491803282E-2</v>
      </c>
    </row>
    <row r="229" spans="1:14" x14ac:dyDescent="0.25">
      <c r="A229">
        <v>2024</v>
      </c>
      <c r="B229" s="28" t="s">
        <v>102</v>
      </c>
      <c r="C229" s="2" t="s">
        <v>290</v>
      </c>
      <c r="D229" s="28" t="s">
        <v>189</v>
      </c>
      <c r="E229" s="28" t="s">
        <v>11</v>
      </c>
      <c r="F229">
        <v>1</v>
      </c>
      <c r="G229">
        <v>3</v>
      </c>
      <c r="H229">
        <v>4</v>
      </c>
      <c r="I229" s="1">
        <v>0.25</v>
      </c>
      <c r="J229" s="2">
        <f>VLOOKUP(Query2[[#This Row],[TeamType]],[1]!Query9[[TeamType]:[Pct]], 4, FALSE)</f>
        <v>16</v>
      </c>
      <c r="K229" s="3">
        <f>Query2[[#This Row],[Total]]/Query2[[#This Row],[Team FGtype]]</f>
        <v>0.25</v>
      </c>
      <c r="L229">
        <f>VLOOKUP(Query2[[#This Row],[team]],[1]!Query1[[team]:[Total]], 4, FALSE)</f>
        <v>61</v>
      </c>
      <c r="M229" s="3">
        <f>Query2[[#This Row],[Total]]/Query2[[#This Row],[Team Total]]</f>
        <v>6.5573770491803282E-2</v>
      </c>
      <c r="N229" s="4">
        <f>Query2[[#This Row],[Player/Team Total ]]*Query2[[#This Row],[Pct]]</f>
        <v>1.6393442622950821E-2</v>
      </c>
    </row>
    <row r="230" spans="1:14" x14ac:dyDescent="0.25">
      <c r="A230">
        <v>2024</v>
      </c>
      <c r="B230" s="28" t="s">
        <v>102</v>
      </c>
      <c r="C230" s="2" t="s">
        <v>290</v>
      </c>
      <c r="D230" s="28" t="s">
        <v>103</v>
      </c>
      <c r="E230" s="28" t="s">
        <v>11</v>
      </c>
      <c r="F230">
        <v>2</v>
      </c>
      <c r="G230">
        <v>2</v>
      </c>
      <c r="H230">
        <v>4</v>
      </c>
      <c r="I230" s="1">
        <v>0.5</v>
      </c>
      <c r="J230" s="2">
        <f>VLOOKUP(Query2[[#This Row],[TeamType]],[1]!Query9[[TeamType]:[Pct]], 4, FALSE)</f>
        <v>16</v>
      </c>
      <c r="K230" s="3">
        <f>Query2[[#This Row],[Total]]/Query2[[#This Row],[Team FGtype]]</f>
        <v>0.25</v>
      </c>
      <c r="L230">
        <f>VLOOKUP(Query2[[#This Row],[team]],[1]!Query1[[team]:[Total]], 4, FALSE)</f>
        <v>61</v>
      </c>
      <c r="M230" s="3">
        <f>Query2[[#This Row],[Total]]/Query2[[#This Row],[Team Total]]</f>
        <v>6.5573770491803282E-2</v>
      </c>
      <c r="N230" s="4">
        <f>Query2[[#This Row],[Player/Team Total ]]*Query2[[#This Row],[Pct]]</f>
        <v>3.2786885245901641E-2</v>
      </c>
    </row>
    <row r="231" spans="1:14" x14ac:dyDescent="0.25">
      <c r="A231">
        <v>2024</v>
      </c>
      <c r="B231" s="28" t="s">
        <v>88</v>
      </c>
      <c r="C231" s="2" t="s">
        <v>286</v>
      </c>
      <c r="D231" s="28" t="s">
        <v>209</v>
      </c>
      <c r="E231" s="28" t="s">
        <v>11</v>
      </c>
      <c r="F231">
        <v>2</v>
      </c>
      <c r="G231">
        <v>2</v>
      </c>
      <c r="H231">
        <v>4</v>
      </c>
      <c r="I231" s="1">
        <v>0.5</v>
      </c>
      <c r="J231" s="2">
        <f>VLOOKUP(Query2[[#This Row],[TeamType]],[1]!Query9[[TeamType]:[Pct]], 4, FALSE)</f>
        <v>26</v>
      </c>
      <c r="K231" s="3">
        <f>Query2[[#This Row],[Total]]/Query2[[#This Row],[Team FGtype]]</f>
        <v>0.15384615384615385</v>
      </c>
      <c r="L231">
        <f>VLOOKUP(Query2[[#This Row],[team]],[1]!Query1[[team]:[Total]], 4, FALSE)</f>
        <v>76</v>
      </c>
      <c r="M231" s="3">
        <f>Query2[[#This Row],[Total]]/Query2[[#This Row],[Team Total]]</f>
        <v>5.2631578947368418E-2</v>
      </c>
      <c r="N231" s="4">
        <f>Query2[[#This Row],[Player/Team Total ]]*Query2[[#This Row],[Pct]]</f>
        <v>2.6315789473684209E-2</v>
      </c>
    </row>
    <row r="232" spans="1:14" x14ac:dyDescent="0.25">
      <c r="A232">
        <v>2024</v>
      </c>
      <c r="B232" s="28" t="s">
        <v>88</v>
      </c>
      <c r="C232" s="2" t="s">
        <v>280</v>
      </c>
      <c r="D232" s="28" t="s">
        <v>211</v>
      </c>
      <c r="E232" s="28" t="s">
        <v>18</v>
      </c>
      <c r="F232">
        <v>0</v>
      </c>
      <c r="G232">
        <v>4</v>
      </c>
      <c r="H232">
        <v>4</v>
      </c>
      <c r="I232" s="1">
        <v>0</v>
      </c>
      <c r="J232" s="2">
        <f>VLOOKUP(Query2[[#This Row],[TeamType]],[1]!Query9[[TeamType]:[Pct]], 4, FALSE)</f>
        <v>47</v>
      </c>
      <c r="K232" s="3">
        <f>Query2[[#This Row],[Total]]/Query2[[#This Row],[Team FGtype]]</f>
        <v>8.5106382978723402E-2</v>
      </c>
      <c r="L232">
        <f>VLOOKUP(Query2[[#This Row],[team]],[1]!Query1[[team]:[Total]], 4, FALSE)</f>
        <v>76</v>
      </c>
      <c r="M232" s="3">
        <f>Query2[[#This Row],[Total]]/Query2[[#This Row],[Team Total]]</f>
        <v>5.2631578947368418E-2</v>
      </c>
      <c r="N232" s="4">
        <f>Query2[[#This Row],[Player/Team Total ]]*Query2[[#This Row],[Pct]]</f>
        <v>0</v>
      </c>
    </row>
    <row r="233" spans="1:14" x14ac:dyDescent="0.25">
      <c r="A233">
        <v>2024</v>
      </c>
      <c r="B233" s="28" t="s">
        <v>13</v>
      </c>
      <c r="C233" s="2" t="s">
        <v>252</v>
      </c>
      <c r="D233" s="28" t="s">
        <v>206</v>
      </c>
      <c r="E233" s="28" t="s">
        <v>18</v>
      </c>
      <c r="F233">
        <v>3</v>
      </c>
      <c r="G233">
        <v>1</v>
      </c>
      <c r="H233">
        <v>4</v>
      </c>
      <c r="I233" s="1">
        <v>0.75</v>
      </c>
      <c r="J233" s="2">
        <f>VLOOKUP(Query2[[#This Row],[TeamType]],[1]!Query9[[TeamType]:[Pct]], 4, FALSE)</f>
        <v>49</v>
      </c>
      <c r="K233" s="3">
        <f>Query2[[#This Row],[Total]]/Query2[[#This Row],[Team FGtype]]</f>
        <v>8.1632653061224483E-2</v>
      </c>
      <c r="L233">
        <f>VLOOKUP(Query2[[#This Row],[team]],[1]!Query1[[team]:[Total]], 4, FALSE)</f>
        <v>98</v>
      </c>
      <c r="M233" s="3">
        <f>Query2[[#This Row],[Total]]/Query2[[#This Row],[Team Total]]</f>
        <v>4.0816326530612242E-2</v>
      </c>
      <c r="N233" s="4">
        <f>Query2[[#This Row],[Player/Team Total ]]*Query2[[#This Row],[Pct]]</f>
        <v>3.0612244897959183E-2</v>
      </c>
    </row>
    <row r="234" spans="1:14" x14ac:dyDescent="0.25">
      <c r="A234">
        <v>2024</v>
      </c>
      <c r="B234" s="28" t="s">
        <v>22</v>
      </c>
      <c r="C234" s="2" t="s">
        <v>283</v>
      </c>
      <c r="D234" s="28" t="s">
        <v>23</v>
      </c>
      <c r="E234" s="28" t="s">
        <v>83</v>
      </c>
      <c r="F234">
        <v>3</v>
      </c>
      <c r="G234">
        <v>1</v>
      </c>
      <c r="H234">
        <v>4</v>
      </c>
      <c r="I234" s="1">
        <v>0.75</v>
      </c>
      <c r="J234" s="2">
        <f>VLOOKUP(Query2[[#This Row],[TeamType]],[1]!Query9[[TeamType]:[Pct]], 4, FALSE)</f>
        <v>7</v>
      </c>
      <c r="K234" s="3">
        <f>Query2[[#This Row],[Total]]/Query2[[#This Row],[Team FGtype]]</f>
        <v>0.5714285714285714</v>
      </c>
      <c r="L234">
        <f>VLOOKUP(Query2[[#This Row],[team]],[1]!Query1[[team]:[Total]], 4, FALSE)</f>
        <v>93</v>
      </c>
      <c r="M234" s="3">
        <f>Query2[[#This Row],[Total]]/Query2[[#This Row],[Team Total]]</f>
        <v>4.3010752688172046E-2</v>
      </c>
      <c r="N234" s="4">
        <f>Query2[[#This Row],[Player/Team Total ]]*Query2[[#This Row],[Pct]]</f>
        <v>3.2258064516129031E-2</v>
      </c>
    </row>
    <row r="235" spans="1:14" x14ac:dyDescent="0.25">
      <c r="A235">
        <v>2024</v>
      </c>
      <c r="B235" s="28" t="s">
        <v>63</v>
      </c>
      <c r="C235" s="2" t="s">
        <v>253</v>
      </c>
      <c r="D235" s="28" t="s">
        <v>510</v>
      </c>
      <c r="E235" s="28" t="s">
        <v>18</v>
      </c>
      <c r="F235">
        <v>1</v>
      </c>
      <c r="G235">
        <v>3</v>
      </c>
      <c r="H235">
        <v>4</v>
      </c>
      <c r="I235" s="1">
        <v>0.25</v>
      </c>
      <c r="J235" s="2">
        <f>VLOOKUP(Query2[[#This Row],[TeamType]],[1]!Query9[[TeamType]:[Pct]], 4, FALSE)</f>
        <v>33</v>
      </c>
      <c r="K235" s="3">
        <f>Query2[[#This Row],[Total]]/Query2[[#This Row],[Team FGtype]]</f>
        <v>0.12121212121212122</v>
      </c>
      <c r="L235">
        <f>VLOOKUP(Query2[[#This Row],[team]],[1]!Query1[[team]:[Total]], 4, FALSE)</f>
        <v>54</v>
      </c>
      <c r="M235" s="3">
        <f>Query2[[#This Row],[Total]]/Query2[[#This Row],[Team Total]]</f>
        <v>7.407407407407407E-2</v>
      </c>
      <c r="N235" s="4">
        <f>Query2[[#This Row],[Player/Team Total ]]*Query2[[#This Row],[Pct]]</f>
        <v>1.8518518518518517E-2</v>
      </c>
    </row>
    <row r="236" spans="1:14" x14ac:dyDescent="0.25">
      <c r="A236">
        <v>2024</v>
      </c>
      <c r="B236" s="28" t="s">
        <v>63</v>
      </c>
      <c r="C236" s="2" t="s">
        <v>284</v>
      </c>
      <c r="D236" s="28" t="s">
        <v>64</v>
      </c>
      <c r="E236" s="28" t="s">
        <v>11</v>
      </c>
      <c r="F236">
        <v>0</v>
      </c>
      <c r="G236">
        <v>4</v>
      </c>
      <c r="H236">
        <v>4</v>
      </c>
      <c r="I236" s="1">
        <v>0</v>
      </c>
      <c r="J236" s="2">
        <f>VLOOKUP(Query2[[#This Row],[TeamType]],[1]!Query9[[TeamType]:[Pct]], 4, FALSE)</f>
        <v>19</v>
      </c>
      <c r="K236" s="3">
        <f>Query2[[#This Row],[Total]]/Query2[[#This Row],[Team FGtype]]</f>
        <v>0.21052631578947367</v>
      </c>
      <c r="L236">
        <f>VLOOKUP(Query2[[#This Row],[team]],[1]!Query1[[team]:[Total]], 4, FALSE)</f>
        <v>54</v>
      </c>
      <c r="M236" s="3">
        <f>Query2[[#This Row],[Total]]/Query2[[#This Row],[Team Total]]</f>
        <v>7.407407407407407E-2</v>
      </c>
      <c r="N236" s="4">
        <f>Query2[[#This Row],[Player/Team Total ]]*Query2[[#This Row],[Pct]]</f>
        <v>0</v>
      </c>
    </row>
    <row r="237" spans="1:14" x14ac:dyDescent="0.25">
      <c r="A237">
        <v>2024</v>
      </c>
      <c r="B237" s="28" t="s">
        <v>15</v>
      </c>
      <c r="C237" s="2" t="s">
        <v>247</v>
      </c>
      <c r="D237" s="28" t="s">
        <v>503</v>
      </c>
      <c r="E237" s="28" t="s">
        <v>18</v>
      </c>
      <c r="F237">
        <v>3</v>
      </c>
      <c r="G237">
        <v>1</v>
      </c>
      <c r="H237">
        <v>4</v>
      </c>
      <c r="I237" s="1">
        <v>0.75</v>
      </c>
      <c r="J237" s="2">
        <f>VLOOKUP(Query2[[#This Row],[TeamType]],[1]!Query9[[TeamType]:[Pct]], 4, FALSE)</f>
        <v>49</v>
      </c>
      <c r="K237" s="3">
        <f>Query2[[#This Row],[Total]]/Query2[[#This Row],[Team FGtype]]</f>
        <v>8.1632653061224483E-2</v>
      </c>
      <c r="L237">
        <f>VLOOKUP(Query2[[#This Row],[team]],[1]!Query1[[team]:[Total]], 4, FALSE)</f>
        <v>84</v>
      </c>
      <c r="M237" s="3">
        <f>Query2[[#This Row],[Total]]/Query2[[#This Row],[Team Total]]</f>
        <v>4.7619047619047616E-2</v>
      </c>
      <c r="N237" s="4">
        <f>Query2[[#This Row],[Player/Team Total ]]*Query2[[#This Row],[Pct]]</f>
        <v>3.5714285714285712E-2</v>
      </c>
    </row>
    <row r="238" spans="1:14" x14ac:dyDescent="0.25">
      <c r="A238">
        <v>2024</v>
      </c>
      <c r="B238" s="28" t="s">
        <v>66</v>
      </c>
      <c r="C238" s="2" t="s">
        <v>281</v>
      </c>
      <c r="D238" s="28" t="s">
        <v>78</v>
      </c>
      <c r="E238" s="28" t="s">
        <v>11</v>
      </c>
      <c r="F238">
        <v>3</v>
      </c>
      <c r="G238">
        <v>1</v>
      </c>
      <c r="H238">
        <v>4</v>
      </c>
      <c r="I238" s="1">
        <v>0.75</v>
      </c>
      <c r="J238" s="2">
        <f>VLOOKUP(Query2[[#This Row],[TeamType]],[1]!Query9[[TeamType]:[Pct]], 4, FALSE)</f>
        <v>31</v>
      </c>
      <c r="K238" s="3">
        <f>Query2[[#This Row],[Total]]/Query2[[#This Row],[Team FGtype]]</f>
        <v>0.12903225806451613</v>
      </c>
      <c r="L238">
        <f>VLOOKUP(Query2[[#This Row],[team]],[1]!Query1[[team]:[Total]], 4, FALSE)</f>
        <v>87</v>
      </c>
      <c r="M238" s="3">
        <f>Query2[[#This Row],[Total]]/Query2[[#This Row],[Team Total]]</f>
        <v>4.5977011494252873E-2</v>
      </c>
      <c r="N238" s="4">
        <f>Query2[[#This Row],[Player/Team Total ]]*Query2[[#This Row],[Pct]]</f>
        <v>3.4482758620689655E-2</v>
      </c>
    </row>
    <row r="239" spans="1:14" x14ac:dyDescent="0.25">
      <c r="A239">
        <v>2024</v>
      </c>
      <c r="B239" s="28" t="s">
        <v>66</v>
      </c>
      <c r="C239" s="2" t="s">
        <v>248</v>
      </c>
      <c r="D239" s="28" t="s">
        <v>67</v>
      </c>
      <c r="E239" s="28" t="s">
        <v>18</v>
      </c>
      <c r="F239">
        <v>2</v>
      </c>
      <c r="G239">
        <v>2</v>
      </c>
      <c r="H239">
        <v>4</v>
      </c>
      <c r="I239" s="1">
        <v>0.5</v>
      </c>
      <c r="J239" s="2">
        <f>VLOOKUP(Query2[[#This Row],[TeamType]],[1]!Query9[[TeamType]:[Pct]], 4, FALSE)</f>
        <v>54</v>
      </c>
      <c r="K239" s="3">
        <f>Query2[[#This Row],[Total]]/Query2[[#This Row],[Team FGtype]]</f>
        <v>7.407407407407407E-2</v>
      </c>
      <c r="L239">
        <f>VLOOKUP(Query2[[#This Row],[team]],[1]!Query1[[team]:[Total]], 4, FALSE)</f>
        <v>87</v>
      </c>
      <c r="M239" s="3">
        <f>Query2[[#This Row],[Total]]/Query2[[#This Row],[Team Total]]</f>
        <v>4.5977011494252873E-2</v>
      </c>
      <c r="N239" s="4">
        <f>Query2[[#This Row],[Player/Team Total ]]*Query2[[#This Row],[Pct]]</f>
        <v>2.2988505747126436E-2</v>
      </c>
    </row>
    <row r="240" spans="1:14" x14ac:dyDescent="0.25">
      <c r="A240">
        <v>2024</v>
      </c>
      <c r="B240" s="28" t="s">
        <v>25</v>
      </c>
      <c r="C240" s="2" t="s">
        <v>249</v>
      </c>
      <c r="D240" s="28" t="s">
        <v>26</v>
      </c>
      <c r="E240" s="28" t="s">
        <v>18</v>
      </c>
      <c r="F240">
        <v>1</v>
      </c>
      <c r="G240">
        <v>3</v>
      </c>
      <c r="H240">
        <v>4</v>
      </c>
      <c r="I240" s="1">
        <v>0.25</v>
      </c>
      <c r="J240" s="2">
        <f>VLOOKUP(Query2[[#This Row],[TeamType]],[1]!Query9[[TeamType]:[Pct]], 4, FALSE)</f>
        <v>37</v>
      </c>
      <c r="K240" s="3">
        <f>Query2[[#This Row],[Total]]/Query2[[#This Row],[Team FGtype]]</f>
        <v>0.10810810810810811</v>
      </c>
      <c r="L240">
        <f>VLOOKUP(Query2[[#This Row],[team]],[1]!Query1[[team]:[Total]], 4, FALSE)</f>
        <v>87</v>
      </c>
      <c r="M240" s="3">
        <f>Query2[[#This Row],[Total]]/Query2[[#This Row],[Team Total]]</f>
        <v>4.5977011494252873E-2</v>
      </c>
      <c r="N240" s="4">
        <f>Query2[[#This Row],[Player/Team Total ]]*Query2[[#This Row],[Pct]]</f>
        <v>1.1494252873563218E-2</v>
      </c>
    </row>
    <row r="241" spans="1:14" x14ac:dyDescent="0.25">
      <c r="A241">
        <v>2024</v>
      </c>
      <c r="B241" s="28" t="s">
        <v>59</v>
      </c>
      <c r="C241" s="2" t="s">
        <v>320</v>
      </c>
      <c r="D241" s="28" t="s">
        <v>61</v>
      </c>
      <c r="E241" s="28" t="s">
        <v>11</v>
      </c>
      <c r="F241">
        <v>2</v>
      </c>
      <c r="G241">
        <v>2</v>
      </c>
      <c r="H241">
        <v>4</v>
      </c>
      <c r="I241" s="1">
        <v>0.5</v>
      </c>
      <c r="J241" s="2">
        <f>VLOOKUP(Query2[[#This Row],[TeamType]],[1]!Query9[[TeamType]:[Pct]], 4, FALSE)</f>
        <v>14</v>
      </c>
      <c r="K241" s="3">
        <f>Query2[[#This Row],[Total]]/Query2[[#This Row],[Team FGtype]]</f>
        <v>0.2857142857142857</v>
      </c>
      <c r="L241">
        <f>VLOOKUP(Query2[[#This Row],[team]],[1]!Query1[[team]:[Total]], 4, FALSE)</f>
        <v>76</v>
      </c>
      <c r="M241" s="3">
        <f>Query2[[#This Row],[Total]]/Query2[[#This Row],[Team Total]]</f>
        <v>5.2631578947368418E-2</v>
      </c>
      <c r="N241" s="4">
        <f>Query2[[#This Row],[Player/Team Total ]]*Query2[[#This Row],[Pct]]</f>
        <v>2.6315789473684209E-2</v>
      </c>
    </row>
    <row r="242" spans="1:14" x14ac:dyDescent="0.25">
      <c r="A242">
        <v>2024</v>
      </c>
      <c r="B242" s="28" t="s">
        <v>59</v>
      </c>
      <c r="C242" s="2" t="s">
        <v>251</v>
      </c>
      <c r="D242" s="28" t="s">
        <v>85</v>
      </c>
      <c r="E242" s="28" t="s">
        <v>18</v>
      </c>
      <c r="F242">
        <v>1</v>
      </c>
      <c r="G242">
        <v>3</v>
      </c>
      <c r="H242">
        <v>4</v>
      </c>
      <c r="I242" s="1">
        <v>0.25</v>
      </c>
      <c r="J242" s="2">
        <f>VLOOKUP(Query2[[#This Row],[TeamType]],[1]!Query9[[TeamType]:[Pct]], 4, FALSE)</f>
        <v>59</v>
      </c>
      <c r="K242" s="3">
        <f>Query2[[#This Row],[Total]]/Query2[[#This Row],[Team FGtype]]</f>
        <v>6.7796610169491525E-2</v>
      </c>
      <c r="L242">
        <f>VLOOKUP(Query2[[#This Row],[team]],[1]!Query1[[team]:[Total]], 4, FALSE)</f>
        <v>76</v>
      </c>
      <c r="M242" s="3">
        <f>Query2[[#This Row],[Total]]/Query2[[#This Row],[Team Total]]</f>
        <v>5.2631578947368418E-2</v>
      </c>
      <c r="N242" s="4">
        <f>Query2[[#This Row],[Player/Team Total ]]*Query2[[#This Row],[Pct]]</f>
        <v>1.3157894736842105E-2</v>
      </c>
    </row>
    <row r="243" spans="1:14" x14ac:dyDescent="0.25">
      <c r="A243">
        <v>2024</v>
      </c>
      <c r="B243" s="28" t="s">
        <v>59</v>
      </c>
      <c r="C243" s="2" t="s">
        <v>251</v>
      </c>
      <c r="D243" s="28" t="s">
        <v>439</v>
      </c>
      <c r="E243" s="28" t="s">
        <v>18</v>
      </c>
      <c r="F243">
        <v>1</v>
      </c>
      <c r="G243">
        <v>2</v>
      </c>
      <c r="H243">
        <v>3</v>
      </c>
      <c r="I243" s="1">
        <v>0.33</v>
      </c>
      <c r="J243" s="2">
        <f>VLOOKUP(Query2[[#This Row],[TeamType]],[1]!Query9[[TeamType]:[Pct]], 4, FALSE)</f>
        <v>59</v>
      </c>
      <c r="K243" s="3">
        <f>Query2[[#This Row],[Total]]/Query2[[#This Row],[Team FGtype]]</f>
        <v>5.0847457627118647E-2</v>
      </c>
      <c r="L243">
        <f>VLOOKUP(Query2[[#This Row],[team]],[1]!Query1[[team]:[Total]], 4, FALSE)</f>
        <v>76</v>
      </c>
      <c r="M243" s="3">
        <f>Query2[[#This Row],[Total]]/Query2[[#This Row],[Team Total]]</f>
        <v>3.9473684210526314E-2</v>
      </c>
      <c r="N243" s="4">
        <f>Query2[[#This Row],[Player/Team Total ]]*Query2[[#This Row],[Pct]]</f>
        <v>1.3026315789473684E-2</v>
      </c>
    </row>
    <row r="244" spans="1:14" x14ac:dyDescent="0.25">
      <c r="A244">
        <v>2024</v>
      </c>
      <c r="B244" s="28" t="s">
        <v>22</v>
      </c>
      <c r="C244" s="2" t="s">
        <v>282</v>
      </c>
      <c r="D244" s="28" t="s">
        <v>456</v>
      </c>
      <c r="E244" s="28" t="s">
        <v>11</v>
      </c>
      <c r="F244">
        <v>2</v>
      </c>
      <c r="G244">
        <v>1</v>
      </c>
      <c r="H244">
        <v>3</v>
      </c>
      <c r="I244" s="1">
        <v>0.67</v>
      </c>
      <c r="J244" s="2">
        <f>VLOOKUP(Query2[[#This Row],[TeamType]],[1]!Query9[[TeamType]:[Pct]], 4, FALSE)</f>
        <v>25</v>
      </c>
      <c r="K244" s="3">
        <f>Query2[[#This Row],[Total]]/Query2[[#This Row],[Team FGtype]]</f>
        <v>0.12</v>
      </c>
      <c r="L244">
        <f>VLOOKUP(Query2[[#This Row],[team]],[1]!Query1[[team]:[Total]], 4, FALSE)</f>
        <v>93</v>
      </c>
      <c r="M244" s="3">
        <f>Query2[[#This Row],[Total]]/Query2[[#This Row],[Team Total]]</f>
        <v>3.2258064516129031E-2</v>
      </c>
      <c r="N244" s="4">
        <f>Query2[[#This Row],[Player/Team Total ]]*Query2[[#This Row],[Pct]]</f>
        <v>2.1612903225806453E-2</v>
      </c>
    </row>
    <row r="245" spans="1:14" x14ac:dyDescent="0.25">
      <c r="A245">
        <v>2024</v>
      </c>
      <c r="B245" s="28" t="s">
        <v>25</v>
      </c>
      <c r="C245" s="2" t="s">
        <v>249</v>
      </c>
      <c r="D245" s="28" t="s">
        <v>57</v>
      </c>
      <c r="E245" s="28" t="s">
        <v>18</v>
      </c>
      <c r="F245">
        <v>0</v>
      </c>
      <c r="G245">
        <v>3</v>
      </c>
      <c r="H245">
        <v>3</v>
      </c>
      <c r="I245" s="1">
        <v>0</v>
      </c>
      <c r="J245" s="2">
        <f>VLOOKUP(Query2[[#This Row],[TeamType]],[1]!Query9[[TeamType]:[Pct]], 4, FALSE)</f>
        <v>37</v>
      </c>
      <c r="K245" s="3">
        <f>Query2[[#This Row],[Total]]/Query2[[#This Row],[Team FGtype]]</f>
        <v>8.1081081081081086E-2</v>
      </c>
      <c r="L245">
        <f>VLOOKUP(Query2[[#This Row],[team]],[1]!Query1[[team]:[Total]], 4, FALSE)</f>
        <v>87</v>
      </c>
      <c r="M245" s="3">
        <f>Query2[[#This Row],[Total]]/Query2[[#This Row],[Team Total]]</f>
        <v>3.4482758620689655E-2</v>
      </c>
      <c r="N245" s="4">
        <f>Query2[[#This Row],[Player/Team Total ]]*Query2[[#This Row],[Pct]]</f>
        <v>0</v>
      </c>
    </row>
    <row r="246" spans="1:14" x14ac:dyDescent="0.25">
      <c r="A246">
        <v>2024</v>
      </c>
      <c r="B246" s="28" t="s">
        <v>66</v>
      </c>
      <c r="C246" s="2" t="s">
        <v>281</v>
      </c>
      <c r="D246" s="28" t="s">
        <v>69</v>
      </c>
      <c r="E246" s="28" t="s">
        <v>11</v>
      </c>
      <c r="F246">
        <v>0</v>
      </c>
      <c r="G246">
        <v>3</v>
      </c>
      <c r="H246">
        <v>3</v>
      </c>
      <c r="I246" s="1">
        <v>0</v>
      </c>
      <c r="J246" s="2">
        <f>VLOOKUP(Query2[[#This Row],[TeamType]],[1]!Query9[[TeamType]:[Pct]], 4, FALSE)</f>
        <v>31</v>
      </c>
      <c r="K246" s="3">
        <f>Query2[[#This Row],[Total]]/Query2[[#This Row],[Team FGtype]]</f>
        <v>9.6774193548387094E-2</v>
      </c>
      <c r="L246">
        <f>VLOOKUP(Query2[[#This Row],[team]],[1]!Query1[[team]:[Total]], 4, FALSE)</f>
        <v>87</v>
      </c>
      <c r="M246" s="3">
        <f>Query2[[#This Row],[Total]]/Query2[[#This Row],[Team Total]]</f>
        <v>3.4482758620689655E-2</v>
      </c>
      <c r="N246" s="4">
        <f>Query2[[#This Row],[Player/Team Total ]]*Query2[[#This Row],[Pct]]</f>
        <v>0</v>
      </c>
    </row>
    <row r="247" spans="1:14" x14ac:dyDescent="0.25">
      <c r="A247">
        <v>2024</v>
      </c>
      <c r="B247" s="28" t="s">
        <v>15</v>
      </c>
      <c r="C247" s="2" t="s">
        <v>245</v>
      </c>
      <c r="D247" s="28" t="s">
        <v>503</v>
      </c>
      <c r="E247" s="28" t="s">
        <v>11</v>
      </c>
      <c r="F247">
        <v>1</v>
      </c>
      <c r="G247">
        <v>2</v>
      </c>
      <c r="H247">
        <v>3</v>
      </c>
      <c r="I247" s="1">
        <v>0.33</v>
      </c>
      <c r="J247" s="2">
        <f>VLOOKUP(Query2[[#This Row],[TeamType]],[1]!Query9[[TeamType]:[Pct]], 4, FALSE)</f>
        <v>30</v>
      </c>
      <c r="K247" s="3">
        <f>Query2[[#This Row],[Total]]/Query2[[#This Row],[Team FGtype]]</f>
        <v>0.1</v>
      </c>
      <c r="L247">
        <f>VLOOKUP(Query2[[#This Row],[team]],[1]!Query1[[team]:[Total]], 4, FALSE)</f>
        <v>84</v>
      </c>
      <c r="M247" s="3">
        <f>Query2[[#This Row],[Total]]/Query2[[#This Row],[Team Total]]</f>
        <v>3.5714285714285712E-2</v>
      </c>
      <c r="N247" s="4">
        <f>Query2[[#This Row],[Player/Team Total ]]*Query2[[#This Row],[Pct]]</f>
        <v>1.1785714285714285E-2</v>
      </c>
    </row>
    <row r="248" spans="1:14" x14ac:dyDescent="0.25">
      <c r="A248">
        <v>2024</v>
      </c>
      <c r="B248" s="28" t="s">
        <v>63</v>
      </c>
      <c r="C248" s="2" t="s">
        <v>284</v>
      </c>
      <c r="D248" s="28" t="s">
        <v>491</v>
      </c>
      <c r="E248" s="28" t="s">
        <v>11</v>
      </c>
      <c r="F248">
        <v>3</v>
      </c>
      <c r="G248">
        <v>0</v>
      </c>
      <c r="H248">
        <v>3</v>
      </c>
      <c r="I248" s="1">
        <v>1</v>
      </c>
      <c r="J248" s="2">
        <f>VLOOKUP(Query2[[#This Row],[TeamType]],[1]!Query9[[TeamType]:[Pct]], 4, FALSE)</f>
        <v>19</v>
      </c>
      <c r="K248" s="3">
        <f>Query2[[#This Row],[Total]]/Query2[[#This Row],[Team FGtype]]</f>
        <v>0.15789473684210525</v>
      </c>
      <c r="L248">
        <f>VLOOKUP(Query2[[#This Row],[team]],[1]!Query1[[team]:[Total]], 4, FALSE)</f>
        <v>54</v>
      </c>
      <c r="M248" s="3">
        <f>Query2[[#This Row],[Total]]/Query2[[#This Row],[Team Total]]</f>
        <v>5.5555555555555552E-2</v>
      </c>
      <c r="N248" s="4">
        <f>Query2[[#This Row],[Player/Team Total ]]*Query2[[#This Row],[Pct]]</f>
        <v>5.5555555555555552E-2</v>
      </c>
    </row>
    <row r="249" spans="1:14" x14ac:dyDescent="0.25">
      <c r="A249">
        <v>2024</v>
      </c>
      <c r="B249" s="28" t="s">
        <v>63</v>
      </c>
      <c r="C249" s="2" t="s">
        <v>284</v>
      </c>
      <c r="D249" s="28" t="s">
        <v>453</v>
      </c>
      <c r="E249" s="28" t="s">
        <v>11</v>
      </c>
      <c r="F249">
        <v>2</v>
      </c>
      <c r="G249">
        <v>1</v>
      </c>
      <c r="H249">
        <v>3</v>
      </c>
      <c r="I249" s="1">
        <v>0.67</v>
      </c>
      <c r="J249" s="2">
        <f>VLOOKUP(Query2[[#This Row],[TeamType]],[1]!Query9[[TeamType]:[Pct]], 4, FALSE)</f>
        <v>19</v>
      </c>
      <c r="K249" s="3">
        <f>Query2[[#This Row],[Total]]/Query2[[#This Row],[Team FGtype]]</f>
        <v>0.15789473684210525</v>
      </c>
      <c r="L249">
        <f>VLOOKUP(Query2[[#This Row],[team]],[1]!Query1[[team]:[Total]], 4, FALSE)</f>
        <v>54</v>
      </c>
      <c r="M249" s="3">
        <f>Query2[[#This Row],[Total]]/Query2[[#This Row],[Team Total]]</f>
        <v>5.5555555555555552E-2</v>
      </c>
      <c r="N249" s="4">
        <f>Query2[[#This Row],[Player/Team Total ]]*Query2[[#This Row],[Pct]]</f>
        <v>3.7222222222222219E-2</v>
      </c>
    </row>
    <row r="250" spans="1:14" x14ac:dyDescent="0.25">
      <c r="A250">
        <v>2024</v>
      </c>
      <c r="B250" s="28" t="s">
        <v>22</v>
      </c>
      <c r="C250" s="2" t="s">
        <v>241</v>
      </c>
      <c r="D250" s="28" t="s">
        <v>223</v>
      </c>
      <c r="E250" s="28" t="s">
        <v>18</v>
      </c>
      <c r="F250">
        <v>0</v>
      </c>
      <c r="G250">
        <v>3</v>
      </c>
      <c r="H250">
        <v>3</v>
      </c>
      <c r="I250" s="1">
        <v>0</v>
      </c>
      <c r="J250" s="2">
        <f>VLOOKUP(Query2[[#This Row],[TeamType]],[1]!Query9[[TeamType]:[Pct]], 4, FALSE)</f>
        <v>61</v>
      </c>
      <c r="K250" s="3">
        <f>Query2[[#This Row],[Total]]/Query2[[#This Row],[Team FGtype]]</f>
        <v>4.9180327868852458E-2</v>
      </c>
      <c r="L250">
        <f>VLOOKUP(Query2[[#This Row],[team]],[1]!Query1[[team]:[Total]], 4, FALSE)</f>
        <v>93</v>
      </c>
      <c r="M250" s="3">
        <f>Query2[[#This Row],[Total]]/Query2[[#This Row],[Team Total]]</f>
        <v>3.2258064516129031E-2</v>
      </c>
      <c r="N250" s="4">
        <f>Query2[[#This Row],[Player/Team Total ]]*Query2[[#This Row],[Pct]]</f>
        <v>0</v>
      </c>
    </row>
    <row r="251" spans="1:14" x14ac:dyDescent="0.25">
      <c r="A251">
        <v>2024</v>
      </c>
      <c r="B251" s="28" t="s">
        <v>13</v>
      </c>
      <c r="C251" s="2" t="s">
        <v>252</v>
      </c>
      <c r="D251" s="28" t="s">
        <v>207</v>
      </c>
      <c r="E251" s="28" t="s">
        <v>18</v>
      </c>
      <c r="F251">
        <v>1</v>
      </c>
      <c r="G251">
        <v>2</v>
      </c>
      <c r="H251">
        <v>3</v>
      </c>
      <c r="I251" s="1">
        <v>0.33</v>
      </c>
      <c r="J251" s="2">
        <f>VLOOKUP(Query2[[#This Row],[TeamType]],[1]!Query9[[TeamType]:[Pct]], 4, FALSE)</f>
        <v>49</v>
      </c>
      <c r="K251" s="3">
        <f>Query2[[#This Row],[Total]]/Query2[[#This Row],[Team FGtype]]</f>
        <v>6.1224489795918366E-2</v>
      </c>
      <c r="L251">
        <f>VLOOKUP(Query2[[#This Row],[team]],[1]!Query1[[team]:[Total]], 4, FALSE)</f>
        <v>98</v>
      </c>
      <c r="M251" s="3">
        <f>Query2[[#This Row],[Total]]/Query2[[#This Row],[Team Total]]</f>
        <v>3.0612244897959183E-2</v>
      </c>
      <c r="N251" s="4">
        <f>Query2[[#This Row],[Player/Team Total ]]*Query2[[#This Row],[Pct]]</f>
        <v>1.010204081632653E-2</v>
      </c>
    </row>
    <row r="252" spans="1:14" x14ac:dyDescent="0.25">
      <c r="A252">
        <v>2024</v>
      </c>
      <c r="B252" s="28" t="s">
        <v>13</v>
      </c>
      <c r="C252" s="2" t="s">
        <v>252</v>
      </c>
      <c r="D252" s="28" t="s">
        <v>43</v>
      </c>
      <c r="E252" s="28" t="s">
        <v>18</v>
      </c>
      <c r="F252">
        <v>1</v>
      </c>
      <c r="G252">
        <v>2</v>
      </c>
      <c r="H252">
        <v>3</v>
      </c>
      <c r="I252" s="1">
        <v>0.33</v>
      </c>
      <c r="J252" s="2">
        <f>VLOOKUP(Query2[[#This Row],[TeamType]],[1]!Query9[[TeamType]:[Pct]], 4, FALSE)</f>
        <v>49</v>
      </c>
      <c r="K252" s="3">
        <f>Query2[[#This Row],[Total]]/Query2[[#This Row],[Team FGtype]]</f>
        <v>6.1224489795918366E-2</v>
      </c>
      <c r="L252">
        <f>VLOOKUP(Query2[[#This Row],[team]],[1]!Query1[[team]:[Total]], 4, FALSE)</f>
        <v>98</v>
      </c>
      <c r="M252" s="3">
        <f>Query2[[#This Row],[Total]]/Query2[[#This Row],[Team Total]]</f>
        <v>3.0612244897959183E-2</v>
      </c>
      <c r="N252" s="4">
        <f>Query2[[#This Row],[Player/Team Total ]]*Query2[[#This Row],[Pct]]</f>
        <v>1.010204081632653E-2</v>
      </c>
    </row>
    <row r="253" spans="1:14" x14ac:dyDescent="0.25">
      <c r="A253">
        <v>2024</v>
      </c>
      <c r="B253" s="28" t="s">
        <v>13</v>
      </c>
      <c r="C253" s="2" t="s">
        <v>246</v>
      </c>
      <c r="D253" s="28" t="s">
        <v>43</v>
      </c>
      <c r="E253" s="28" t="s">
        <v>11</v>
      </c>
      <c r="F253">
        <v>1</v>
      </c>
      <c r="G253">
        <v>2</v>
      </c>
      <c r="H253">
        <v>3</v>
      </c>
      <c r="I253" s="1">
        <v>0.33</v>
      </c>
      <c r="J253" s="2">
        <f>VLOOKUP(Query2[[#This Row],[TeamType]],[1]!Query9[[TeamType]:[Pct]], 4, FALSE)</f>
        <v>38</v>
      </c>
      <c r="K253" s="3">
        <f>Query2[[#This Row],[Total]]/Query2[[#This Row],[Team FGtype]]</f>
        <v>7.8947368421052627E-2</v>
      </c>
      <c r="L253">
        <f>VLOOKUP(Query2[[#This Row],[team]],[1]!Query1[[team]:[Total]], 4, FALSE)</f>
        <v>98</v>
      </c>
      <c r="M253" s="3">
        <f>Query2[[#This Row],[Total]]/Query2[[#This Row],[Team Total]]</f>
        <v>3.0612244897959183E-2</v>
      </c>
      <c r="N253" s="4">
        <f>Query2[[#This Row],[Player/Team Total ]]*Query2[[#This Row],[Pct]]</f>
        <v>1.010204081632653E-2</v>
      </c>
    </row>
    <row r="254" spans="1:14" x14ac:dyDescent="0.25">
      <c r="A254">
        <v>2024</v>
      </c>
      <c r="B254" s="28" t="s">
        <v>88</v>
      </c>
      <c r="C254" s="2" t="s">
        <v>280</v>
      </c>
      <c r="D254" s="28" t="s">
        <v>208</v>
      </c>
      <c r="E254" s="28" t="s">
        <v>18</v>
      </c>
      <c r="F254">
        <v>1</v>
      </c>
      <c r="G254">
        <v>2</v>
      </c>
      <c r="H254">
        <v>3</v>
      </c>
      <c r="I254" s="1">
        <v>0.33</v>
      </c>
      <c r="J254" s="2">
        <f>VLOOKUP(Query2[[#This Row],[TeamType]],[1]!Query9[[TeamType]:[Pct]], 4, FALSE)</f>
        <v>47</v>
      </c>
      <c r="K254" s="3">
        <f>Query2[[#This Row],[Total]]/Query2[[#This Row],[Team FGtype]]</f>
        <v>6.3829787234042548E-2</v>
      </c>
      <c r="L254">
        <f>VLOOKUP(Query2[[#This Row],[team]],[1]!Query1[[team]:[Total]], 4, FALSE)</f>
        <v>76</v>
      </c>
      <c r="M254" s="3">
        <f>Query2[[#This Row],[Total]]/Query2[[#This Row],[Team Total]]</f>
        <v>3.9473684210526314E-2</v>
      </c>
      <c r="N254" s="4">
        <f>Query2[[#This Row],[Player/Team Total ]]*Query2[[#This Row],[Pct]]</f>
        <v>1.3026315789473684E-2</v>
      </c>
    </row>
    <row r="255" spans="1:14" x14ac:dyDescent="0.25">
      <c r="A255">
        <v>2024</v>
      </c>
      <c r="B255" s="28" t="s">
        <v>88</v>
      </c>
      <c r="C255" s="2" t="s">
        <v>280</v>
      </c>
      <c r="D255" s="28" t="s">
        <v>209</v>
      </c>
      <c r="E255" s="28" t="s">
        <v>18</v>
      </c>
      <c r="F255">
        <v>1</v>
      </c>
      <c r="G255">
        <v>2</v>
      </c>
      <c r="H255">
        <v>3</v>
      </c>
      <c r="I255" s="1">
        <v>0.33</v>
      </c>
      <c r="J255" s="2">
        <f>VLOOKUP(Query2[[#This Row],[TeamType]],[1]!Query9[[TeamType]:[Pct]], 4, FALSE)</f>
        <v>47</v>
      </c>
      <c r="K255" s="3">
        <f>Query2[[#This Row],[Total]]/Query2[[#This Row],[Team FGtype]]</f>
        <v>6.3829787234042548E-2</v>
      </c>
      <c r="L255">
        <f>VLOOKUP(Query2[[#This Row],[team]],[1]!Query1[[team]:[Total]], 4, FALSE)</f>
        <v>76</v>
      </c>
      <c r="M255" s="3">
        <f>Query2[[#This Row],[Total]]/Query2[[#This Row],[Team Total]]</f>
        <v>3.9473684210526314E-2</v>
      </c>
      <c r="N255" s="4">
        <f>Query2[[#This Row],[Player/Team Total ]]*Query2[[#This Row],[Pct]]</f>
        <v>1.3026315789473684E-2</v>
      </c>
    </row>
    <row r="256" spans="1:14" x14ac:dyDescent="0.25">
      <c r="A256">
        <v>2024</v>
      </c>
      <c r="B256" s="28" t="s">
        <v>88</v>
      </c>
      <c r="C256" s="2" t="s">
        <v>286</v>
      </c>
      <c r="D256" s="28" t="s">
        <v>511</v>
      </c>
      <c r="E256" s="28" t="s">
        <v>11</v>
      </c>
      <c r="F256">
        <v>1</v>
      </c>
      <c r="G256">
        <v>2</v>
      </c>
      <c r="H256">
        <v>3</v>
      </c>
      <c r="I256" s="1">
        <v>0.33</v>
      </c>
      <c r="J256" s="2">
        <f>VLOOKUP(Query2[[#This Row],[TeamType]],[1]!Query9[[TeamType]:[Pct]], 4, FALSE)</f>
        <v>26</v>
      </c>
      <c r="K256" s="3">
        <f>Query2[[#This Row],[Total]]/Query2[[#This Row],[Team FGtype]]</f>
        <v>0.11538461538461539</v>
      </c>
      <c r="L256">
        <f>VLOOKUP(Query2[[#This Row],[team]],[1]!Query1[[team]:[Total]], 4, FALSE)</f>
        <v>76</v>
      </c>
      <c r="M256" s="3">
        <f>Query2[[#This Row],[Total]]/Query2[[#This Row],[Team Total]]</f>
        <v>3.9473684210526314E-2</v>
      </c>
      <c r="N256" s="4">
        <f>Query2[[#This Row],[Player/Team Total ]]*Query2[[#This Row],[Pct]]</f>
        <v>1.3026315789473684E-2</v>
      </c>
    </row>
    <row r="257" spans="1:14" x14ac:dyDescent="0.25">
      <c r="A257">
        <v>2024</v>
      </c>
      <c r="B257" s="28" t="s">
        <v>88</v>
      </c>
      <c r="C257" s="2" t="s">
        <v>280</v>
      </c>
      <c r="D257" s="28" t="s">
        <v>423</v>
      </c>
      <c r="E257" s="28" t="s">
        <v>18</v>
      </c>
      <c r="F257">
        <v>1</v>
      </c>
      <c r="G257">
        <v>2</v>
      </c>
      <c r="H257">
        <v>3</v>
      </c>
      <c r="I257" s="1">
        <v>0.33</v>
      </c>
      <c r="J257" s="2">
        <f>VLOOKUP(Query2[[#This Row],[TeamType]],[1]!Query9[[TeamType]:[Pct]], 4, FALSE)</f>
        <v>47</v>
      </c>
      <c r="K257" s="3">
        <f>Query2[[#This Row],[Total]]/Query2[[#This Row],[Team FGtype]]</f>
        <v>6.3829787234042548E-2</v>
      </c>
      <c r="L257">
        <f>VLOOKUP(Query2[[#This Row],[team]],[1]!Query1[[team]:[Total]], 4, FALSE)</f>
        <v>76</v>
      </c>
      <c r="M257" s="3">
        <f>Query2[[#This Row],[Total]]/Query2[[#This Row],[Team Total]]</f>
        <v>3.9473684210526314E-2</v>
      </c>
      <c r="N257" s="4">
        <f>Query2[[#This Row],[Player/Team Total ]]*Query2[[#This Row],[Pct]]</f>
        <v>1.3026315789473684E-2</v>
      </c>
    </row>
    <row r="258" spans="1:14" x14ac:dyDescent="0.25">
      <c r="A258">
        <v>2024</v>
      </c>
      <c r="B258" s="28" t="s">
        <v>110</v>
      </c>
      <c r="C258" s="2" t="s">
        <v>257</v>
      </c>
      <c r="D258" s="28" t="s">
        <v>182</v>
      </c>
      <c r="E258" s="28" t="s">
        <v>18</v>
      </c>
      <c r="F258">
        <v>3</v>
      </c>
      <c r="G258">
        <v>0</v>
      </c>
      <c r="H258">
        <v>3</v>
      </c>
      <c r="I258" s="1">
        <v>1</v>
      </c>
      <c r="J258" s="2">
        <f>VLOOKUP(Query2[[#This Row],[TeamType]],[1]!Query9[[TeamType]:[Pct]], 4, FALSE)</f>
        <v>33</v>
      </c>
      <c r="K258" s="3">
        <f>Query2[[#This Row],[Total]]/Query2[[#This Row],[Team FGtype]]</f>
        <v>9.0909090909090912E-2</v>
      </c>
      <c r="L258">
        <f>VLOOKUP(Query2[[#This Row],[team]],[1]!Query1[[team]:[Total]], 4, FALSE)</f>
        <v>75</v>
      </c>
      <c r="M258" s="3">
        <f>Query2[[#This Row],[Total]]/Query2[[#This Row],[Team Total]]</f>
        <v>0.04</v>
      </c>
      <c r="N258" s="4">
        <f>Query2[[#This Row],[Player/Team Total ]]*Query2[[#This Row],[Pct]]</f>
        <v>0.04</v>
      </c>
    </row>
    <row r="259" spans="1:14" x14ac:dyDescent="0.25">
      <c r="A259">
        <v>2024</v>
      </c>
      <c r="B259" s="28" t="s">
        <v>102</v>
      </c>
      <c r="C259" s="2" t="s">
        <v>278</v>
      </c>
      <c r="D259" s="28" t="s">
        <v>188</v>
      </c>
      <c r="E259" s="28" t="s">
        <v>18</v>
      </c>
      <c r="F259">
        <v>2</v>
      </c>
      <c r="G259">
        <v>1</v>
      </c>
      <c r="H259">
        <v>3</v>
      </c>
      <c r="I259" s="1">
        <v>0.67</v>
      </c>
      <c r="J259" s="2">
        <f>VLOOKUP(Query2[[#This Row],[TeamType]],[1]!Query9[[TeamType]:[Pct]], 4, FALSE)</f>
        <v>43</v>
      </c>
      <c r="K259" s="3">
        <f>Query2[[#This Row],[Total]]/Query2[[#This Row],[Team FGtype]]</f>
        <v>6.9767441860465115E-2</v>
      </c>
      <c r="L259">
        <f>VLOOKUP(Query2[[#This Row],[team]],[1]!Query1[[team]:[Total]], 4, FALSE)</f>
        <v>61</v>
      </c>
      <c r="M259" s="3">
        <f>Query2[[#This Row],[Total]]/Query2[[#This Row],[Team Total]]</f>
        <v>4.9180327868852458E-2</v>
      </c>
      <c r="N259" s="4">
        <f>Query2[[#This Row],[Player/Team Total ]]*Query2[[#This Row],[Pct]]</f>
        <v>3.2950819672131149E-2</v>
      </c>
    </row>
    <row r="260" spans="1:14" x14ac:dyDescent="0.25">
      <c r="A260">
        <v>2024</v>
      </c>
      <c r="B260" s="28" t="s">
        <v>53</v>
      </c>
      <c r="C260" s="2" t="s">
        <v>295</v>
      </c>
      <c r="D260" s="28" t="s">
        <v>186</v>
      </c>
      <c r="E260" s="28" t="s">
        <v>11</v>
      </c>
      <c r="F260">
        <v>0</v>
      </c>
      <c r="G260">
        <v>3</v>
      </c>
      <c r="H260">
        <v>3</v>
      </c>
      <c r="I260" s="1">
        <v>0</v>
      </c>
      <c r="J260" s="2">
        <f>VLOOKUP(Query2[[#This Row],[TeamType]],[1]!Query9[[TeamType]:[Pct]], 4, FALSE)</f>
        <v>21</v>
      </c>
      <c r="K260" s="3">
        <f>Query2[[#This Row],[Total]]/Query2[[#This Row],[Team FGtype]]</f>
        <v>0.14285714285714285</v>
      </c>
      <c r="L260">
        <f>VLOOKUP(Query2[[#This Row],[team]],[1]!Query1[[team]:[Total]], 4, FALSE)</f>
        <v>70</v>
      </c>
      <c r="M260" s="3">
        <f>Query2[[#This Row],[Total]]/Query2[[#This Row],[Team Total]]</f>
        <v>4.2857142857142858E-2</v>
      </c>
      <c r="N260" s="4">
        <f>Query2[[#This Row],[Player/Team Total ]]*Query2[[#This Row],[Pct]]</f>
        <v>0</v>
      </c>
    </row>
    <row r="261" spans="1:14" x14ac:dyDescent="0.25">
      <c r="A261">
        <v>2024</v>
      </c>
      <c r="B261" s="28" t="s">
        <v>55</v>
      </c>
      <c r="C261" s="2" t="s">
        <v>269</v>
      </c>
      <c r="D261" s="28" t="s">
        <v>192</v>
      </c>
      <c r="E261" s="28" t="s">
        <v>11</v>
      </c>
      <c r="F261">
        <v>3</v>
      </c>
      <c r="G261">
        <v>0</v>
      </c>
      <c r="H261">
        <v>3</v>
      </c>
      <c r="I261" s="1">
        <v>1</v>
      </c>
      <c r="J261" s="2">
        <f>VLOOKUP(Query2[[#This Row],[TeamType]],[1]!Query9[[TeamType]:[Pct]], 4, FALSE)</f>
        <v>27</v>
      </c>
      <c r="K261" s="3">
        <f>Query2[[#This Row],[Total]]/Query2[[#This Row],[Team FGtype]]</f>
        <v>0.1111111111111111</v>
      </c>
      <c r="L261">
        <f>VLOOKUP(Query2[[#This Row],[team]],[1]!Query1[[team]:[Total]], 4, FALSE)</f>
        <v>76</v>
      </c>
      <c r="M261" s="3">
        <f>Query2[[#This Row],[Total]]/Query2[[#This Row],[Team Total]]</f>
        <v>3.9473684210526314E-2</v>
      </c>
      <c r="N261" s="4">
        <f>Query2[[#This Row],[Player/Team Total ]]*Query2[[#This Row],[Pct]]</f>
        <v>3.9473684210526314E-2</v>
      </c>
    </row>
    <row r="262" spans="1:14" x14ac:dyDescent="0.25">
      <c r="A262">
        <v>2024</v>
      </c>
      <c r="B262" s="28" t="s">
        <v>51</v>
      </c>
      <c r="C262" s="2" t="s">
        <v>255</v>
      </c>
      <c r="D262" s="28" t="s">
        <v>233</v>
      </c>
      <c r="E262" s="28" t="s">
        <v>18</v>
      </c>
      <c r="F262">
        <v>1</v>
      </c>
      <c r="G262">
        <v>2</v>
      </c>
      <c r="H262">
        <v>3</v>
      </c>
      <c r="I262" s="1">
        <v>0.33</v>
      </c>
      <c r="J262" s="2">
        <f>VLOOKUP(Query2[[#This Row],[TeamType]],[1]!Query9[[TeamType]:[Pct]], 4, FALSE)</f>
        <v>48</v>
      </c>
      <c r="K262" s="3">
        <f>Query2[[#This Row],[Total]]/Query2[[#This Row],[Team FGtype]]</f>
        <v>6.25E-2</v>
      </c>
      <c r="L262">
        <f>VLOOKUP(Query2[[#This Row],[team]],[1]!Query1[[team]:[Total]], 4, FALSE)</f>
        <v>79</v>
      </c>
      <c r="M262" s="3">
        <f>Query2[[#This Row],[Total]]/Query2[[#This Row],[Team Total]]</f>
        <v>3.7974683544303799E-2</v>
      </c>
      <c r="N262" s="4">
        <f>Query2[[#This Row],[Player/Team Total ]]*Query2[[#This Row],[Pct]]</f>
        <v>1.2531645569620255E-2</v>
      </c>
    </row>
    <row r="263" spans="1:14" x14ac:dyDescent="0.25">
      <c r="A263">
        <v>2024</v>
      </c>
      <c r="B263" s="28" t="s">
        <v>110</v>
      </c>
      <c r="C263" s="2" t="s">
        <v>293</v>
      </c>
      <c r="D263" s="28" t="s">
        <v>236</v>
      </c>
      <c r="E263" s="28" t="s">
        <v>11</v>
      </c>
      <c r="F263">
        <v>1</v>
      </c>
      <c r="G263">
        <v>2</v>
      </c>
      <c r="H263">
        <v>3</v>
      </c>
      <c r="I263" s="1">
        <v>0.33</v>
      </c>
      <c r="J263" s="2">
        <f>VLOOKUP(Query2[[#This Row],[TeamType]],[1]!Query9[[TeamType]:[Pct]], 4, FALSE)</f>
        <v>38</v>
      </c>
      <c r="K263" s="3">
        <f>Query2[[#This Row],[Total]]/Query2[[#This Row],[Team FGtype]]</f>
        <v>7.8947368421052627E-2</v>
      </c>
      <c r="L263">
        <f>VLOOKUP(Query2[[#This Row],[team]],[1]!Query1[[team]:[Total]], 4, FALSE)</f>
        <v>75</v>
      </c>
      <c r="M263" s="3">
        <f>Query2[[#This Row],[Total]]/Query2[[#This Row],[Team Total]]</f>
        <v>0.04</v>
      </c>
      <c r="N263" s="4">
        <f>Query2[[#This Row],[Player/Team Total ]]*Query2[[#This Row],[Pct]]</f>
        <v>1.3200000000000002E-2</v>
      </c>
    </row>
    <row r="264" spans="1:14" x14ac:dyDescent="0.25">
      <c r="A264">
        <v>2024</v>
      </c>
      <c r="B264" s="28" t="s">
        <v>110</v>
      </c>
      <c r="C264" s="2" t="s">
        <v>293</v>
      </c>
      <c r="D264" s="28" t="s">
        <v>512</v>
      </c>
      <c r="E264" s="28" t="s">
        <v>11</v>
      </c>
      <c r="F264">
        <v>0</v>
      </c>
      <c r="G264">
        <v>3</v>
      </c>
      <c r="H264">
        <v>3</v>
      </c>
      <c r="I264" s="1">
        <v>0</v>
      </c>
      <c r="J264" s="2">
        <f>VLOOKUP(Query2[[#This Row],[TeamType]],[1]!Query9[[TeamType]:[Pct]], 4, FALSE)</f>
        <v>38</v>
      </c>
      <c r="K264" s="3">
        <f>Query2[[#This Row],[Total]]/Query2[[#This Row],[Team FGtype]]</f>
        <v>7.8947368421052627E-2</v>
      </c>
      <c r="L264">
        <f>VLOOKUP(Query2[[#This Row],[team]],[1]!Query1[[team]:[Total]], 4, FALSE)</f>
        <v>75</v>
      </c>
      <c r="M264" s="3">
        <f>Query2[[#This Row],[Total]]/Query2[[#This Row],[Team Total]]</f>
        <v>0.04</v>
      </c>
      <c r="N264" s="4">
        <f>Query2[[#This Row],[Player/Team Total ]]*Query2[[#This Row],[Pct]]</f>
        <v>0</v>
      </c>
    </row>
    <row r="265" spans="1:14" x14ac:dyDescent="0.25">
      <c r="A265">
        <v>2024</v>
      </c>
      <c r="B265" s="28" t="s">
        <v>110</v>
      </c>
      <c r="C265" s="2" t="s">
        <v>293</v>
      </c>
      <c r="D265" s="28" t="s">
        <v>508</v>
      </c>
      <c r="E265" s="28" t="s">
        <v>11</v>
      </c>
      <c r="F265">
        <v>2</v>
      </c>
      <c r="G265">
        <v>1</v>
      </c>
      <c r="H265">
        <v>3</v>
      </c>
      <c r="I265" s="1">
        <v>0.67</v>
      </c>
      <c r="J265" s="2">
        <f>VLOOKUP(Query2[[#This Row],[TeamType]],[1]!Query9[[TeamType]:[Pct]], 4, FALSE)</f>
        <v>38</v>
      </c>
      <c r="K265" s="3">
        <f>Query2[[#This Row],[Total]]/Query2[[#This Row],[Team FGtype]]</f>
        <v>7.8947368421052627E-2</v>
      </c>
      <c r="L265">
        <f>VLOOKUP(Query2[[#This Row],[team]],[1]!Query1[[team]:[Total]], 4, FALSE)</f>
        <v>75</v>
      </c>
      <c r="M265" s="3">
        <f>Query2[[#This Row],[Total]]/Query2[[#This Row],[Team Total]]</f>
        <v>0.04</v>
      </c>
      <c r="N265" s="4">
        <f>Query2[[#This Row],[Player/Team Total ]]*Query2[[#This Row],[Pct]]</f>
        <v>2.6800000000000001E-2</v>
      </c>
    </row>
    <row r="266" spans="1:14" x14ac:dyDescent="0.25">
      <c r="A266">
        <v>2024</v>
      </c>
      <c r="B266" s="28" t="s">
        <v>70</v>
      </c>
      <c r="C266" s="2" t="s">
        <v>254</v>
      </c>
      <c r="D266" s="28" t="s">
        <v>478</v>
      </c>
      <c r="E266" s="28" t="s">
        <v>18</v>
      </c>
      <c r="F266">
        <v>1</v>
      </c>
      <c r="G266">
        <v>2</v>
      </c>
      <c r="H266">
        <v>3</v>
      </c>
      <c r="I266" s="1">
        <v>0.33</v>
      </c>
      <c r="J266" s="2">
        <f>VLOOKUP(Query2[[#This Row],[TeamType]],[1]!Query9[[TeamType]:[Pct]], 4, FALSE)</f>
        <v>48</v>
      </c>
      <c r="K266" s="3">
        <f>Query2[[#This Row],[Total]]/Query2[[#This Row],[Team FGtype]]</f>
        <v>6.25E-2</v>
      </c>
      <c r="L266">
        <f>VLOOKUP(Query2[[#This Row],[team]],[1]!Query1[[team]:[Total]], 4, FALSE)</f>
        <v>88</v>
      </c>
      <c r="M266" s="3">
        <f>Query2[[#This Row],[Total]]/Query2[[#This Row],[Team Total]]</f>
        <v>3.4090909090909088E-2</v>
      </c>
      <c r="N266" s="4">
        <f>Query2[[#This Row],[Player/Team Total ]]*Query2[[#This Row],[Pct]]</f>
        <v>1.125E-2</v>
      </c>
    </row>
    <row r="267" spans="1:14" x14ac:dyDescent="0.25">
      <c r="A267">
        <v>2024</v>
      </c>
      <c r="B267" s="28" t="s">
        <v>70</v>
      </c>
      <c r="C267" s="2" t="s">
        <v>287</v>
      </c>
      <c r="D267" s="28" t="s">
        <v>73</v>
      </c>
      <c r="E267" s="28" t="s">
        <v>11</v>
      </c>
      <c r="F267">
        <v>0</v>
      </c>
      <c r="G267">
        <v>3</v>
      </c>
      <c r="H267">
        <v>3</v>
      </c>
      <c r="I267" s="1">
        <v>0</v>
      </c>
      <c r="J267" s="2">
        <f>VLOOKUP(Query2[[#This Row],[TeamType]],[1]!Query9[[TeamType]:[Pct]], 4, FALSE)</f>
        <v>34</v>
      </c>
      <c r="K267" s="3">
        <f>Query2[[#This Row],[Total]]/Query2[[#This Row],[Team FGtype]]</f>
        <v>8.8235294117647065E-2</v>
      </c>
      <c r="L267">
        <f>VLOOKUP(Query2[[#This Row],[team]],[1]!Query1[[team]:[Total]], 4, FALSE)</f>
        <v>88</v>
      </c>
      <c r="M267" s="3">
        <f>Query2[[#This Row],[Total]]/Query2[[#This Row],[Team Total]]</f>
        <v>3.4090909090909088E-2</v>
      </c>
      <c r="N267" s="4">
        <f>Query2[[#This Row],[Player/Team Total ]]*Query2[[#This Row],[Pct]]</f>
        <v>0</v>
      </c>
    </row>
    <row r="268" spans="1:14" x14ac:dyDescent="0.25">
      <c r="A268">
        <v>2024</v>
      </c>
      <c r="B268" s="28" t="s">
        <v>44</v>
      </c>
      <c r="C268" s="2" t="s">
        <v>301</v>
      </c>
      <c r="D268" s="28" t="s">
        <v>168</v>
      </c>
      <c r="E268" s="28" t="s">
        <v>11</v>
      </c>
      <c r="F268">
        <v>1</v>
      </c>
      <c r="G268">
        <v>2</v>
      </c>
      <c r="H268">
        <v>3</v>
      </c>
      <c r="I268" s="1">
        <v>0.33</v>
      </c>
      <c r="J268" s="2">
        <f>VLOOKUP(Query2[[#This Row],[TeamType]],[1]!Query9[[TeamType]:[Pct]], 4, FALSE)</f>
        <v>23</v>
      </c>
      <c r="K268" s="3">
        <f>Query2[[#This Row],[Total]]/Query2[[#This Row],[Team FGtype]]</f>
        <v>0.13043478260869565</v>
      </c>
      <c r="L268">
        <f>VLOOKUP(Query2[[#This Row],[team]],[1]!Query1[[team]:[Total]], 4, FALSE)</f>
        <v>82</v>
      </c>
      <c r="M268" s="3">
        <f>Query2[[#This Row],[Total]]/Query2[[#This Row],[Team Total]]</f>
        <v>3.6585365853658534E-2</v>
      </c>
      <c r="N268" s="4">
        <f>Query2[[#This Row],[Player/Team Total ]]*Query2[[#This Row],[Pct]]</f>
        <v>1.2073170731707317E-2</v>
      </c>
    </row>
    <row r="269" spans="1:14" x14ac:dyDescent="0.25">
      <c r="A269">
        <v>2024</v>
      </c>
      <c r="B269" s="28" t="s">
        <v>44</v>
      </c>
      <c r="C269" s="2" t="s">
        <v>264</v>
      </c>
      <c r="D269" s="28" t="s">
        <v>118</v>
      </c>
      <c r="E269" s="28" t="s">
        <v>18</v>
      </c>
      <c r="F269">
        <v>2</v>
      </c>
      <c r="G269">
        <v>1</v>
      </c>
      <c r="H269">
        <v>3</v>
      </c>
      <c r="I269" s="1">
        <v>0.67</v>
      </c>
      <c r="J269" s="2">
        <f>VLOOKUP(Query2[[#This Row],[TeamType]],[1]!Query9[[TeamType]:[Pct]], 4, FALSE)</f>
        <v>53</v>
      </c>
      <c r="K269" s="3">
        <f>Query2[[#This Row],[Total]]/Query2[[#This Row],[Team FGtype]]</f>
        <v>5.6603773584905662E-2</v>
      </c>
      <c r="L269">
        <f>VLOOKUP(Query2[[#This Row],[team]],[1]!Query1[[team]:[Total]], 4, FALSE)</f>
        <v>82</v>
      </c>
      <c r="M269" s="3">
        <f>Query2[[#This Row],[Total]]/Query2[[#This Row],[Team Total]]</f>
        <v>3.6585365853658534E-2</v>
      </c>
      <c r="N269" s="4">
        <f>Query2[[#This Row],[Player/Team Total ]]*Query2[[#This Row],[Pct]]</f>
        <v>2.451219512195122E-2</v>
      </c>
    </row>
    <row r="270" spans="1:14" x14ac:dyDescent="0.25">
      <c r="A270">
        <v>2024</v>
      </c>
      <c r="B270" s="28" t="s">
        <v>49</v>
      </c>
      <c r="C270" s="2" t="s">
        <v>271</v>
      </c>
      <c r="D270" s="28" t="s">
        <v>180</v>
      </c>
      <c r="E270" s="28" t="s">
        <v>11</v>
      </c>
      <c r="F270">
        <v>1</v>
      </c>
      <c r="G270">
        <v>2</v>
      </c>
      <c r="H270">
        <v>3</v>
      </c>
      <c r="I270" s="1">
        <v>0.33</v>
      </c>
      <c r="J270" s="2">
        <f>VLOOKUP(Query2[[#This Row],[TeamType]],[1]!Query9[[TeamType]:[Pct]], 4, FALSE)</f>
        <v>27</v>
      </c>
      <c r="K270" s="3">
        <f>Query2[[#This Row],[Total]]/Query2[[#This Row],[Team FGtype]]</f>
        <v>0.1111111111111111</v>
      </c>
      <c r="L270">
        <f>VLOOKUP(Query2[[#This Row],[team]],[1]!Query1[[team]:[Total]], 4, FALSE)</f>
        <v>79</v>
      </c>
      <c r="M270" s="3">
        <f>Query2[[#This Row],[Total]]/Query2[[#This Row],[Team Total]]</f>
        <v>3.7974683544303799E-2</v>
      </c>
      <c r="N270" s="4">
        <f>Query2[[#This Row],[Player/Team Total ]]*Query2[[#This Row],[Pct]]</f>
        <v>1.2531645569620255E-2</v>
      </c>
    </row>
    <row r="271" spans="1:14" x14ac:dyDescent="0.25">
      <c r="A271">
        <v>2024</v>
      </c>
      <c r="B271" s="28" t="s">
        <v>49</v>
      </c>
      <c r="C271" s="2" t="s">
        <v>271</v>
      </c>
      <c r="D271" s="28" t="s">
        <v>50</v>
      </c>
      <c r="E271" s="28" t="s">
        <v>11</v>
      </c>
      <c r="F271">
        <v>0</v>
      </c>
      <c r="G271">
        <v>3</v>
      </c>
      <c r="H271">
        <v>3</v>
      </c>
      <c r="I271" s="1">
        <v>0</v>
      </c>
      <c r="J271" s="2">
        <f>VLOOKUP(Query2[[#This Row],[TeamType]],[1]!Query9[[TeamType]:[Pct]], 4, FALSE)</f>
        <v>27</v>
      </c>
      <c r="K271" s="3">
        <f>Query2[[#This Row],[Total]]/Query2[[#This Row],[Team FGtype]]</f>
        <v>0.1111111111111111</v>
      </c>
      <c r="L271">
        <f>VLOOKUP(Query2[[#This Row],[team]],[1]!Query1[[team]:[Total]], 4, FALSE)</f>
        <v>79</v>
      </c>
      <c r="M271" s="3">
        <f>Query2[[#This Row],[Total]]/Query2[[#This Row],[Team Total]]</f>
        <v>3.7974683544303799E-2</v>
      </c>
      <c r="N271" s="4">
        <f>Query2[[#This Row],[Player/Team Total ]]*Query2[[#This Row],[Pct]]</f>
        <v>0</v>
      </c>
    </row>
    <row r="272" spans="1:14" x14ac:dyDescent="0.25">
      <c r="A272">
        <v>2024</v>
      </c>
      <c r="B272" s="28" t="s">
        <v>49</v>
      </c>
      <c r="C272" s="2" t="s">
        <v>266</v>
      </c>
      <c r="D272" s="28" t="s">
        <v>440</v>
      </c>
      <c r="E272" s="28" t="s">
        <v>18</v>
      </c>
      <c r="F272">
        <v>0</v>
      </c>
      <c r="G272">
        <v>3</v>
      </c>
      <c r="H272">
        <v>3</v>
      </c>
      <c r="I272" s="1">
        <v>0</v>
      </c>
      <c r="J272" s="2">
        <f>VLOOKUP(Query2[[#This Row],[TeamType]],[1]!Query9[[TeamType]:[Pct]], 4, FALSE)</f>
        <v>47</v>
      </c>
      <c r="K272" s="3">
        <f>Query2[[#This Row],[Total]]/Query2[[#This Row],[Team FGtype]]</f>
        <v>6.3829787234042548E-2</v>
      </c>
      <c r="L272">
        <f>VLOOKUP(Query2[[#This Row],[team]],[1]!Query1[[team]:[Total]], 4, FALSE)</f>
        <v>79</v>
      </c>
      <c r="M272" s="3">
        <f>Query2[[#This Row],[Total]]/Query2[[#This Row],[Team Total]]</f>
        <v>3.7974683544303799E-2</v>
      </c>
      <c r="N272" s="4">
        <f>Query2[[#This Row],[Player/Team Total ]]*Query2[[#This Row],[Pct]]</f>
        <v>0</v>
      </c>
    </row>
    <row r="273" spans="1:14" x14ac:dyDescent="0.25">
      <c r="A273">
        <v>2024</v>
      </c>
      <c r="B273" s="28" t="s">
        <v>120</v>
      </c>
      <c r="C273" s="2" t="s">
        <v>300</v>
      </c>
      <c r="D273" s="28" t="s">
        <v>475</v>
      </c>
      <c r="E273" s="28" t="s">
        <v>11</v>
      </c>
      <c r="F273">
        <v>3</v>
      </c>
      <c r="G273">
        <v>0</v>
      </c>
      <c r="H273">
        <v>3</v>
      </c>
      <c r="I273" s="1">
        <v>1</v>
      </c>
      <c r="J273" s="2">
        <f>VLOOKUP(Query2[[#This Row],[TeamType]],[1]!Query9[[TeamType]:[Pct]], 4, FALSE)</f>
        <v>23</v>
      </c>
      <c r="K273" s="3">
        <f>Query2[[#This Row],[Total]]/Query2[[#This Row],[Team FGtype]]</f>
        <v>0.13043478260869565</v>
      </c>
      <c r="L273">
        <f>VLOOKUP(Query2[[#This Row],[team]],[1]!Query1[[team]:[Total]], 4, FALSE)</f>
        <v>73</v>
      </c>
      <c r="M273" s="3">
        <f>Query2[[#This Row],[Total]]/Query2[[#This Row],[Team Total]]</f>
        <v>4.1095890410958902E-2</v>
      </c>
      <c r="N273" s="4">
        <f>Query2[[#This Row],[Player/Team Total ]]*Query2[[#This Row],[Pct]]</f>
        <v>4.1095890410958902E-2</v>
      </c>
    </row>
    <row r="274" spans="1:14" x14ac:dyDescent="0.25">
      <c r="A274">
        <v>2024</v>
      </c>
      <c r="B274" s="28" t="s">
        <v>120</v>
      </c>
      <c r="C274" s="2" t="s">
        <v>300</v>
      </c>
      <c r="D274" s="28" t="s">
        <v>381</v>
      </c>
      <c r="E274" s="28" t="s">
        <v>11</v>
      </c>
      <c r="F274">
        <v>1</v>
      </c>
      <c r="G274">
        <v>2</v>
      </c>
      <c r="H274">
        <v>3</v>
      </c>
      <c r="I274" s="1">
        <v>0.33</v>
      </c>
      <c r="J274" s="2">
        <f>VLOOKUP(Query2[[#This Row],[TeamType]],[1]!Query9[[TeamType]:[Pct]], 4, FALSE)</f>
        <v>23</v>
      </c>
      <c r="K274" s="3">
        <f>Query2[[#This Row],[Total]]/Query2[[#This Row],[Team FGtype]]</f>
        <v>0.13043478260869565</v>
      </c>
      <c r="L274">
        <f>VLOOKUP(Query2[[#This Row],[team]],[1]!Query1[[team]:[Total]], 4, FALSE)</f>
        <v>73</v>
      </c>
      <c r="M274" s="3">
        <f>Query2[[#This Row],[Total]]/Query2[[#This Row],[Team Total]]</f>
        <v>4.1095890410958902E-2</v>
      </c>
      <c r="N274" s="4">
        <f>Query2[[#This Row],[Player/Team Total ]]*Query2[[#This Row],[Pct]]</f>
        <v>1.3561643835616439E-2</v>
      </c>
    </row>
    <row r="275" spans="1:14" x14ac:dyDescent="0.25">
      <c r="A275">
        <v>2024</v>
      </c>
      <c r="B275" s="28" t="s">
        <v>120</v>
      </c>
      <c r="C275" s="2" t="s">
        <v>300</v>
      </c>
      <c r="D275" s="28" t="s">
        <v>165</v>
      </c>
      <c r="E275" s="28" t="s">
        <v>11</v>
      </c>
      <c r="F275">
        <v>2</v>
      </c>
      <c r="G275">
        <v>1</v>
      </c>
      <c r="H275">
        <v>3</v>
      </c>
      <c r="I275" s="1">
        <v>0.67</v>
      </c>
      <c r="J275" s="2">
        <f>VLOOKUP(Query2[[#This Row],[TeamType]],[1]!Query9[[TeamType]:[Pct]], 4, FALSE)</f>
        <v>23</v>
      </c>
      <c r="K275" s="3">
        <f>Query2[[#This Row],[Total]]/Query2[[#This Row],[Team FGtype]]</f>
        <v>0.13043478260869565</v>
      </c>
      <c r="L275">
        <f>VLOOKUP(Query2[[#This Row],[team]],[1]!Query1[[team]:[Total]], 4, FALSE)</f>
        <v>73</v>
      </c>
      <c r="M275" s="3">
        <f>Query2[[#This Row],[Total]]/Query2[[#This Row],[Team Total]]</f>
        <v>4.1095890410958902E-2</v>
      </c>
      <c r="N275" s="4">
        <f>Query2[[#This Row],[Player/Team Total ]]*Query2[[#This Row],[Pct]]</f>
        <v>2.7534246575342466E-2</v>
      </c>
    </row>
    <row r="276" spans="1:14" x14ac:dyDescent="0.25">
      <c r="A276">
        <v>2024</v>
      </c>
      <c r="B276" s="28" t="s">
        <v>120</v>
      </c>
      <c r="C276" s="2" t="s">
        <v>300</v>
      </c>
      <c r="D276" s="28" t="s">
        <v>121</v>
      </c>
      <c r="E276" s="28" t="s">
        <v>11</v>
      </c>
      <c r="F276">
        <v>1</v>
      </c>
      <c r="G276">
        <v>2</v>
      </c>
      <c r="H276">
        <v>3</v>
      </c>
      <c r="I276" s="1">
        <v>0.33</v>
      </c>
      <c r="J276" s="2">
        <f>VLOOKUP(Query2[[#This Row],[TeamType]],[1]!Query9[[TeamType]:[Pct]], 4, FALSE)</f>
        <v>23</v>
      </c>
      <c r="K276" s="3">
        <f>Query2[[#This Row],[Total]]/Query2[[#This Row],[Team FGtype]]</f>
        <v>0.13043478260869565</v>
      </c>
      <c r="L276">
        <f>VLOOKUP(Query2[[#This Row],[team]],[1]!Query1[[team]:[Total]], 4, FALSE)</f>
        <v>73</v>
      </c>
      <c r="M276" s="3">
        <f>Query2[[#This Row],[Total]]/Query2[[#This Row],[Team Total]]</f>
        <v>4.1095890410958902E-2</v>
      </c>
      <c r="N276" s="4">
        <f>Query2[[#This Row],[Player/Team Total ]]*Query2[[#This Row],[Pct]]</f>
        <v>1.3561643835616439E-2</v>
      </c>
    </row>
    <row r="277" spans="1:14" x14ac:dyDescent="0.25">
      <c r="A277">
        <v>2024</v>
      </c>
      <c r="B277" s="28" t="s">
        <v>100</v>
      </c>
      <c r="C277" s="2" t="s">
        <v>303</v>
      </c>
      <c r="D277" s="28" t="s">
        <v>459</v>
      </c>
      <c r="E277" s="28" t="s">
        <v>11</v>
      </c>
      <c r="F277">
        <v>2</v>
      </c>
      <c r="G277">
        <v>1</v>
      </c>
      <c r="H277">
        <v>3</v>
      </c>
      <c r="I277" s="1">
        <v>0.67</v>
      </c>
      <c r="J277" s="2">
        <f>VLOOKUP(Query2[[#This Row],[TeamType]],[1]!Query9[[TeamType]:[Pct]], 4, FALSE)</f>
        <v>18</v>
      </c>
      <c r="K277" s="3">
        <f>Query2[[#This Row],[Total]]/Query2[[#This Row],[Team FGtype]]</f>
        <v>0.16666666666666666</v>
      </c>
      <c r="L277">
        <f>VLOOKUP(Query2[[#This Row],[team]],[1]!Query1[[team]:[Total]], 4, FALSE)</f>
        <v>61</v>
      </c>
      <c r="M277" s="3">
        <f>Query2[[#This Row],[Total]]/Query2[[#This Row],[Team Total]]</f>
        <v>4.9180327868852458E-2</v>
      </c>
      <c r="N277" s="4">
        <f>Query2[[#This Row],[Player/Team Total ]]*Query2[[#This Row],[Pct]]</f>
        <v>3.2950819672131149E-2</v>
      </c>
    </row>
    <row r="278" spans="1:14" x14ac:dyDescent="0.25">
      <c r="A278">
        <v>2024</v>
      </c>
      <c r="B278" s="28" t="s">
        <v>100</v>
      </c>
      <c r="C278" s="2" t="s">
        <v>303</v>
      </c>
      <c r="D278" s="28" t="s">
        <v>101</v>
      </c>
      <c r="E278" s="28" t="s">
        <v>11</v>
      </c>
      <c r="F278">
        <v>0</v>
      </c>
      <c r="G278">
        <v>3</v>
      </c>
      <c r="H278">
        <v>3</v>
      </c>
      <c r="I278" s="1">
        <v>0</v>
      </c>
      <c r="J278" s="2">
        <f>VLOOKUP(Query2[[#This Row],[TeamType]],[1]!Query9[[TeamType]:[Pct]], 4, FALSE)</f>
        <v>18</v>
      </c>
      <c r="K278" s="3">
        <f>Query2[[#This Row],[Total]]/Query2[[#This Row],[Team FGtype]]</f>
        <v>0.16666666666666666</v>
      </c>
      <c r="L278">
        <f>VLOOKUP(Query2[[#This Row],[team]],[1]!Query1[[team]:[Total]], 4, FALSE)</f>
        <v>61</v>
      </c>
      <c r="M278" s="3">
        <f>Query2[[#This Row],[Total]]/Query2[[#This Row],[Team Total]]</f>
        <v>4.9180327868852458E-2</v>
      </c>
      <c r="N278" s="4">
        <f>Query2[[#This Row],[Player/Team Total ]]*Query2[[#This Row],[Pct]]</f>
        <v>0</v>
      </c>
    </row>
    <row r="279" spans="1:14" x14ac:dyDescent="0.25">
      <c r="A279">
        <v>2024</v>
      </c>
      <c r="B279" s="28" t="s">
        <v>27</v>
      </c>
      <c r="C279" s="2" t="s">
        <v>273</v>
      </c>
      <c r="D279" s="28" t="s">
        <v>114</v>
      </c>
      <c r="E279" s="28" t="s">
        <v>11</v>
      </c>
      <c r="F279">
        <v>0</v>
      </c>
      <c r="G279">
        <v>3</v>
      </c>
      <c r="H279">
        <v>3</v>
      </c>
      <c r="I279" s="1">
        <v>0</v>
      </c>
      <c r="J279" s="2">
        <f>VLOOKUP(Query2[[#This Row],[TeamType]],[1]!Query9[[TeamType]:[Pct]], 4, FALSE)</f>
        <v>26</v>
      </c>
      <c r="K279" s="3">
        <f>Query2[[#This Row],[Total]]/Query2[[#This Row],[Team FGtype]]</f>
        <v>0.11538461538461539</v>
      </c>
      <c r="L279">
        <f>VLOOKUP(Query2[[#This Row],[team]],[1]!Query1[[team]:[Total]], 4, FALSE)</f>
        <v>74</v>
      </c>
      <c r="M279" s="3">
        <f>Query2[[#This Row],[Total]]/Query2[[#This Row],[Team Total]]</f>
        <v>4.0540540540540543E-2</v>
      </c>
      <c r="N279" s="4">
        <f>Query2[[#This Row],[Player/Team Total ]]*Query2[[#This Row],[Pct]]</f>
        <v>0</v>
      </c>
    </row>
    <row r="280" spans="1:14" x14ac:dyDescent="0.25">
      <c r="A280">
        <v>2024</v>
      </c>
      <c r="B280" s="28" t="s">
        <v>46</v>
      </c>
      <c r="C280" s="2" t="s">
        <v>268</v>
      </c>
      <c r="D280" s="28" t="s">
        <v>171</v>
      </c>
      <c r="E280" s="28" t="s">
        <v>11</v>
      </c>
      <c r="F280">
        <v>2</v>
      </c>
      <c r="G280">
        <v>1</v>
      </c>
      <c r="H280">
        <v>3</v>
      </c>
      <c r="I280" s="1">
        <v>0.67</v>
      </c>
      <c r="J280" s="2">
        <f>VLOOKUP(Query2[[#This Row],[TeamType]],[1]!Query9[[TeamType]:[Pct]], 4, FALSE)</f>
        <v>24</v>
      </c>
      <c r="K280" s="3">
        <f>Query2[[#This Row],[Total]]/Query2[[#This Row],[Team FGtype]]</f>
        <v>0.125</v>
      </c>
      <c r="L280">
        <f>VLOOKUP(Query2[[#This Row],[team]],[1]!Query1[[team]:[Total]], 4, FALSE)</f>
        <v>71</v>
      </c>
      <c r="M280" s="3">
        <f>Query2[[#This Row],[Total]]/Query2[[#This Row],[Team Total]]</f>
        <v>4.2253521126760563E-2</v>
      </c>
      <c r="N280" s="4">
        <f>Query2[[#This Row],[Player/Team Total ]]*Query2[[#This Row],[Pct]]</f>
        <v>2.8309859154929579E-2</v>
      </c>
    </row>
    <row r="281" spans="1:14" x14ac:dyDescent="0.25">
      <c r="A281">
        <v>2024</v>
      </c>
      <c r="B281" s="28" t="s">
        <v>46</v>
      </c>
      <c r="C281" s="2" t="s">
        <v>302</v>
      </c>
      <c r="D281" s="28" t="s">
        <v>172</v>
      </c>
      <c r="E281" s="28" t="s">
        <v>18</v>
      </c>
      <c r="F281">
        <v>2</v>
      </c>
      <c r="G281">
        <v>1</v>
      </c>
      <c r="H281">
        <v>3</v>
      </c>
      <c r="I281" s="1">
        <v>0.67</v>
      </c>
      <c r="J281" s="2">
        <f>VLOOKUP(Query2[[#This Row],[TeamType]],[1]!Query9[[TeamType]:[Pct]], 4, FALSE)</f>
        <v>43</v>
      </c>
      <c r="K281" s="3">
        <f>Query2[[#This Row],[Total]]/Query2[[#This Row],[Team FGtype]]</f>
        <v>6.9767441860465115E-2</v>
      </c>
      <c r="L281">
        <f>VLOOKUP(Query2[[#This Row],[team]],[1]!Query1[[team]:[Total]], 4, FALSE)</f>
        <v>71</v>
      </c>
      <c r="M281" s="3">
        <f>Query2[[#This Row],[Total]]/Query2[[#This Row],[Team Total]]</f>
        <v>4.2253521126760563E-2</v>
      </c>
      <c r="N281" s="4">
        <f>Query2[[#This Row],[Player/Team Total ]]*Query2[[#This Row],[Pct]]</f>
        <v>2.8309859154929579E-2</v>
      </c>
    </row>
    <row r="282" spans="1:14" x14ac:dyDescent="0.25">
      <c r="A282">
        <v>2024</v>
      </c>
      <c r="B282" s="28" t="s">
        <v>100</v>
      </c>
      <c r="C282" s="2" t="s">
        <v>306</v>
      </c>
      <c r="D282" s="28" t="s">
        <v>116</v>
      </c>
      <c r="E282" s="28" t="s">
        <v>83</v>
      </c>
      <c r="F282">
        <v>2</v>
      </c>
      <c r="G282">
        <v>1</v>
      </c>
      <c r="H282">
        <v>3</v>
      </c>
      <c r="I282" s="1">
        <v>0.67</v>
      </c>
      <c r="J282" s="2">
        <f>VLOOKUP(Query2[[#This Row],[TeamType]],[1]!Query9[[TeamType]:[Pct]], 4, FALSE)</f>
        <v>4</v>
      </c>
      <c r="K282" s="3">
        <f>Query2[[#This Row],[Total]]/Query2[[#This Row],[Team FGtype]]</f>
        <v>0.75</v>
      </c>
      <c r="L282">
        <f>VLOOKUP(Query2[[#This Row],[team]],[1]!Query1[[team]:[Total]], 4, FALSE)</f>
        <v>61</v>
      </c>
      <c r="M282" s="3">
        <f>Query2[[#This Row],[Total]]/Query2[[#This Row],[Team Total]]</f>
        <v>4.9180327868852458E-2</v>
      </c>
      <c r="N282" s="4">
        <f>Query2[[#This Row],[Player/Team Total ]]*Query2[[#This Row],[Pct]]</f>
        <v>3.2950819672131149E-2</v>
      </c>
    </row>
    <row r="283" spans="1:14" x14ac:dyDescent="0.25">
      <c r="A283">
        <v>2024</v>
      </c>
      <c r="B283" s="28" t="s">
        <v>97</v>
      </c>
      <c r="C283" s="2" t="s">
        <v>267</v>
      </c>
      <c r="D283" s="28" t="s">
        <v>198</v>
      </c>
      <c r="E283" s="28" t="s">
        <v>18</v>
      </c>
      <c r="F283">
        <v>2</v>
      </c>
      <c r="G283">
        <v>1</v>
      </c>
      <c r="H283">
        <v>3</v>
      </c>
      <c r="I283" s="1">
        <v>0.67</v>
      </c>
      <c r="J283" s="2">
        <f>VLOOKUP(Query2[[#This Row],[TeamType]],[1]!Query9[[TeamType]:[Pct]], 4, FALSE)</f>
        <v>49</v>
      </c>
      <c r="K283" s="3">
        <f>Query2[[#This Row],[Total]]/Query2[[#This Row],[Team FGtype]]</f>
        <v>6.1224489795918366E-2</v>
      </c>
      <c r="L283">
        <f>VLOOKUP(Query2[[#This Row],[team]],[1]!Query1[[team]:[Total]], 4, FALSE)</f>
        <v>70</v>
      </c>
      <c r="M283" s="3">
        <f>Query2[[#This Row],[Total]]/Query2[[#This Row],[Team Total]]</f>
        <v>4.2857142857142858E-2</v>
      </c>
      <c r="N283" s="4">
        <f>Query2[[#This Row],[Player/Team Total ]]*Query2[[#This Row],[Pct]]</f>
        <v>2.8714285714285716E-2</v>
      </c>
    </row>
    <row r="284" spans="1:14" x14ac:dyDescent="0.25">
      <c r="A284">
        <v>2024</v>
      </c>
      <c r="B284" s="28" t="s">
        <v>97</v>
      </c>
      <c r="C284" s="2" t="s">
        <v>267</v>
      </c>
      <c r="D284" s="28" t="s">
        <v>469</v>
      </c>
      <c r="E284" s="28" t="s">
        <v>18</v>
      </c>
      <c r="F284">
        <v>3</v>
      </c>
      <c r="G284">
        <v>0</v>
      </c>
      <c r="H284">
        <v>3</v>
      </c>
      <c r="I284" s="1">
        <v>1</v>
      </c>
      <c r="J284" s="2">
        <f>VLOOKUP(Query2[[#This Row],[TeamType]],[1]!Query9[[TeamType]:[Pct]], 4, FALSE)</f>
        <v>49</v>
      </c>
      <c r="K284" s="3">
        <f>Query2[[#This Row],[Total]]/Query2[[#This Row],[Team FGtype]]</f>
        <v>6.1224489795918366E-2</v>
      </c>
      <c r="L284">
        <f>VLOOKUP(Query2[[#This Row],[team]],[1]!Query1[[team]:[Total]], 4, FALSE)</f>
        <v>70</v>
      </c>
      <c r="M284" s="3">
        <f>Query2[[#This Row],[Total]]/Query2[[#This Row],[Team Total]]</f>
        <v>4.2857142857142858E-2</v>
      </c>
      <c r="N284" s="4">
        <f>Query2[[#This Row],[Player/Team Total ]]*Query2[[#This Row],[Pct]]</f>
        <v>4.2857142857142858E-2</v>
      </c>
    </row>
    <row r="285" spans="1:14" x14ac:dyDescent="0.25">
      <c r="A285">
        <v>2024</v>
      </c>
      <c r="B285" s="28" t="s">
        <v>42</v>
      </c>
      <c r="C285" s="2" t="s">
        <v>262</v>
      </c>
      <c r="D285" s="28" t="s">
        <v>460</v>
      </c>
      <c r="E285" s="28" t="s">
        <v>18</v>
      </c>
      <c r="F285">
        <v>1</v>
      </c>
      <c r="G285">
        <v>2</v>
      </c>
      <c r="H285">
        <v>3</v>
      </c>
      <c r="I285" s="1">
        <v>0.33</v>
      </c>
      <c r="J285" s="2">
        <f>VLOOKUP(Query2[[#This Row],[TeamType]],[1]!Query9[[TeamType]:[Pct]], 4, FALSE)</f>
        <v>33</v>
      </c>
      <c r="K285" s="3">
        <f>Query2[[#This Row],[Total]]/Query2[[#This Row],[Team FGtype]]</f>
        <v>9.0909090909090912E-2</v>
      </c>
      <c r="L285">
        <f>VLOOKUP(Query2[[#This Row],[team]],[1]!Query1[[team]:[Total]], 4, FALSE)</f>
        <v>65</v>
      </c>
      <c r="M285" s="3">
        <f>Query2[[#This Row],[Total]]/Query2[[#This Row],[Team Total]]</f>
        <v>4.6153846153846156E-2</v>
      </c>
      <c r="N285" s="4">
        <f>Query2[[#This Row],[Player/Team Total ]]*Query2[[#This Row],[Pct]]</f>
        <v>1.5230769230769232E-2</v>
      </c>
    </row>
    <row r="286" spans="1:14" x14ac:dyDescent="0.25">
      <c r="A286">
        <v>2024</v>
      </c>
      <c r="B286" s="28" t="s">
        <v>42</v>
      </c>
      <c r="C286" s="2" t="s">
        <v>262</v>
      </c>
      <c r="D286" s="28" t="s">
        <v>480</v>
      </c>
      <c r="E286" s="28" t="s">
        <v>18</v>
      </c>
      <c r="F286">
        <v>2</v>
      </c>
      <c r="G286">
        <v>1</v>
      </c>
      <c r="H286">
        <v>3</v>
      </c>
      <c r="I286" s="1">
        <v>0.67</v>
      </c>
      <c r="J286" s="2">
        <f>VLOOKUP(Query2[[#This Row],[TeamType]],[1]!Query9[[TeamType]:[Pct]], 4, FALSE)</f>
        <v>33</v>
      </c>
      <c r="K286" s="3">
        <f>Query2[[#This Row],[Total]]/Query2[[#This Row],[Team FGtype]]</f>
        <v>9.0909090909090912E-2</v>
      </c>
      <c r="L286">
        <f>VLOOKUP(Query2[[#This Row],[team]],[1]!Query1[[team]:[Total]], 4, FALSE)</f>
        <v>65</v>
      </c>
      <c r="M286" s="3">
        <f>Query2[[#This Row],[Total]]/Query2[[#This Row],[Team Total]]</f>
        <v>4.6153846153846156E-2</v>
      </c>
      <c r="N286" s="4">
        <f>Query2[[#This Row],[Player/Team Total ]]*Query2[[#This Row],[Pct]]</f>
        <v>3.0923076923076928E-2</v>
      </c>
    </row>
    <row r="287" spans="1:14" x14ac:dyDescent="0.25">
      <c r="A287">
        <v>2024</v>
      </c>
      <c r="B287" s="28" t="s">
        <v>33</v>
      </c>
      <c r="C287" s="2" t="s">
        <v>259</v>
      </c>
      <c r="D287" s="28" t="s">
        <v>131</v>
      </c>
      <c r="E287" s="28" t="s">
        <v>18</v>
      </c>
      <c r="F287">
        <v>2</v>
      </c>
      <c r="G287">
        <v>1</v>
      </c>
      <c r="H287">
        <v>3</v>
      </c>
      <c r="I287" s="1">
        <v>0.67</v>
      </c>
      <c r="J287" s="2">
        <f>VLOOKUP(Query2[[#This Row],[TeamType]],[1]!Query9[[TeamType]:[Pct]], 4, FALSE)</f>
        <v>58</v>
      </c>
      <c r="K287" s="3">
        <f>Query2[[#This Row],[Total]]/Query2[[#This Row],[Team FGtype]]</f>
        <v>5.1724137931034482E-2</v>
      </c>
      <c r="L287">
        <f>VLOOKUP(Query2[[#This Row],[team]],[1]!Query1[[team]:[Total]], 4, FALSE)</f>
        <v>99</v>
      </c>
      <c r="M287" s="3">
        <f>Query2[[#This Row],[Total]]/Query2[[#This Row],[Team Total]]</f>
        <v>3.0303030303030304E-2</v>
      </c>
      <c r="N287" s="4">
        <f>Query2[[#This Row],[Player/Team Total ]]*Query2[[#This Row],[Pct]]</f>
        <v>2.0303030303030305E-2</v>
      </c>
    </row>
    <row r="288" spans="1:14" x14ac:dyDescent="0.25">
      <c r="A288">
        <v>2024</v>
      </c>
      <c r="B288" s="28" t="s">
        <v>35</v>
      </c>
      <c r="C288" s="2" t="s">
        <v>261</v>
      </c>
      <c r="D288" s="28" t="s">
        <v>127</v>
      </c>
      <c r="E288" s="28" t="s">
        <v>11</v>
      </c>
      <c r="F288">
        <v>1</v>
      </c>
      <c r="G288">
        <v>2</v>
      </c>
      <c r="H288">
        <v>3</v>
      </c>
      <c r="I288" s="1">
        <v>0.33</v>
      </c>
      <c r="J288" s="2">
        <f>VLOOKUP(Query2[[#This Row],[TeamType]],[1]!Query9[[TeamType]:[Pct]], 4, FALSE)</f>
        <v>34</v>
      </c>
      <c r="K288" s="3">
        <f>Query2[[#This Row],[Total]]/Query2[[#This Row],[Team FGtype]]</f>
        <v>8.8235294117647065E-2</v>
      </c>
      <c r="L288">
        <f>VLOOKUP(Query2[[#This Row],[team]],[1]!Query1[[team]:[Total]], 4, FALSE)</f>
        <v>79</v>
      </c>
      <c r="M288" s="3">
        <f>Query2[[#This Row],[Total]]/Query2[[#This Row],[Team Total]]</f>
        <v>3.7974683544303799E-2</v>
      </c>
      <c r="N288" s="4">
        <f>Query2[[#This Row],[Player/Team Total ]]*Query2[[#This Row],[Pct]]</f>
        <v>1.2531645569620255E-2</v>
      </c>
    </row>
    <row r="289" spans="1:14" x14ac:dyDescent="0.25">
      <c r="A289">
        <v>2024</v>
      </c>
      <c r="B289" s="28" t="s">
        <v>134</v>
      </c>
      <c r="C289" s="2" t="s">
        <v>275</v>
      </c>
      <c r="D289" s="28" t="s">
        <v>148</v>
      </c>
      <c r="E289" s="28" t="s">
        <v>18</v>
      </c>
      <c r="F289">
        <v>1</v>
      </c>
      <c r="G289">
        <v>2</v>
      </c>
      <c r="H289">
        <v>3</v>
      </c>
      <c r="I289" s="1">
        <v>0.33</v>
      </c>
      <c r="J289" s="2">
        <f>VLOOKUP(Query2[[#This Row],[TeamType]],[1]!Query9[[TeamType]:[Pct]], 4, FALSE)</f>
        <v>40</v>
      </c>
      <c r="K289" s="3">
        <f>Query2[[#This Row],[Total]]/Query2[[#This Row],[Team FGtype]]</f>
        <v>7.4999999999999997E-2</v>
      </c>
      <c r="L289">
        <f>VLOOKUP(Query2[[#This Row],[team]],[1]!Query1[[team]:[Total]], 4, FALSE)</f>
        <v>75</v>
      </c>
      <c r="M289" s="3">
        <f>Query2[[#This Row],[Total]]/Query2[[#This Row],[Team Total]]</f>
        <v>0.04</v>
      </c>
      <c r="N289" s="4">
        <f>Query2[[#This Row],[Player/Team Total ]]*Query2[[#This Row],[Pct]]</f>
        <v>1.3200000000000002E-2</v>
      </c>
    </row>
    <row r="290" spans="1:14" x14ac:dyDescent="0.25">
      <c r="A290">
        <v>2024</v>
      </c>
      <c r="B290" s="28" t="s">
        <v>31</v>
      </c>
      <c r="C290" s="2" t="s">
        <v>258</v>
      </c>
      <c r="D290" s="28" t="s">
        <v>147</v>
      </c>
      <c r="E290" s="28" t="s">
        <v>11</v>
      </c>
      <c r="F290">
        <v>1</v>
      </c>
      <c r="G290">
        <v>2</v>
      </c>
      <c r="H290">
        <v>3</v>
      </c>
      <c r="I290" s="1">
        <v>0.33</v>
      </c>
      <c r="J290" s="2">
        <f>VLOOKUP(Query2[[#This Row],[TeamType]],[1]!Query9[[TeamType]:[Pct]], 4, FALSE)</f>
        <v>28</v>
      </c>
      <c r="K290" s="3">
        <f>Query2[[#This Row],[Total]]/Query2[[#This Row],[Team FGtype]]</f>
        <v>0.10714285714285714</v>
      </c>
      <c r="L290">
        <f>VLOOKUP(Query2[[#This Row],[team]],[1]!Query1[[team]:[Total]], 4, FALSE)</f>
        <v>69</v>
      </c>
      <c r="M290" s="3">
        <f>Query2[[#This Row],[Total]]/Query2[[#This Row],[Team Total]]</f>
        <v>4.3478260869565216E-2</v>
      </c>
      <c r="N290" s="4">
        <f>Query2[[#This Row],[Player/Team Total ]]*Query2[[#This Row],[Pct]]</f>
        <v>1.4347826086956523E-2</v>
      </c>
    </row>
    <row r="291" spans="1:14" x14ac:dyDescent="0.25">
      <c r="A291">
        <v>2024</v>
      </c>
      <c r="B291" s="28" t="s">
        <v>31</v>
      </c>
      <c r="C291" s="2" t="s">
        <v>276</v>
      </c>
      <c r="D291" s="28" t="s">
        <v>146</v>
      </c>
      <c r="E291" s="28" t="s">
        <v>18</v>
      </c>
      <c r="F291">
        <v>2</v>
      </c>
      <c r="G291">
        <v>1</v>
      </c>
      <c r="H291">
        <v>3</v>
      </c>
      <c r="I291" s="1">
        <v>0.67</v>
      </c>
      <c r="J291" s="2">
        <f>VLOOKUP(Query2[[#This Row],[TeamType]],[1]!Query9[[TeamType]:[Pct]], 4, FALSE)</f>
        <v>38</v>
      </c>
      <c r="K291" s="3">
        <f>Query2[[#This Row],[Total]]/Query2[[#This Row],[Team FGtype]]</f>
        <v>7.8947368421052627E-2</v>
      </c>
      <c r="L291">
        <f>VLOOKUP(Query2[[#This Row],[team]],[1]!Query1[[team]:[Total]], 4, FALSE)</f>
        <v>69</v>
      </c>
      <c r="M291" s="3">
        <f>Query2[[#This Row],[Total]]/Query2[[#This Row],[Team Total]]</f>
        <v>4.3478260869565216E-2</v>
      </c>
      <c r="N291" s="4">
        <f>Query2[[#This Row],[Player/Team Total ]]*Query2[[#This Row],[Pct]]</f>
        <v>2.9130434782608697E-2</v>
      </c>
    </row>
    <row r="292" spans="1:14" x14ac:dyDescent="0.25">
      <c r="A292">
        <v>2024</v>
      </c>
      <c r="B292" s="28" t="s">
        <v>31</v>
      </c>
      <c r="C292" s="2" t="s">
        <v>276</v>
      </c>
      <c r="D292" s="28" t="s">
        <v>133</v>
      </c>
      <c r="E292" s="28" t="s">
        <v>18</v>
      </c>
      <c r="F292">
        <v>0</v>
      </c>
      <c r="G292">
        <v>3</v>
      </c>
      <c r="H292">
        <v>3</v>
      </c>
      <c r="I292" s="1">
        <v>0</v>
      </c>
      <c r="J292" s="2">
        <f>VLOOKUP(Query2[[#This Row],[TeamType]],[1]!Query9[[TeamType]:[Pct]], 4, FALSE)</f>
        <v>38</v>
      </c>
      <c r="K292" s="3">
        <f>Query2[[#This Row],[Total]]/Query2[[#This Row],[Team FGtype]]</f>
        <v>7.8947368421052627E-2</v>
      </c>
      <c r="L292">
        <f>VLOOKUP(Query2[[#This Row],[team]],[1]!Query1[[team]:[Total]], 4, FALSE)</f>
        <v>69</v>
      </c>
      <c r="M292" s="3">
        <f>Query2[[#This Row],[Total]]/Query2[[#This Row],[Team Total]]</f>
        <v>4.3478260869565216E-2</v>
      </c>
      <c r="N292" s="4">
        <f>Query2[[#This Row],[Player/Team Total ]]*Query2[[#This Row],[Pct]]</f>
        <v>0</v>
      </c>
    </row>
    <row r="293" spans="1:14" x14ac:dyDescent="0.25">
      <c r="A293">
        <v>2024</v>
      </c>
      <c r="B293" s="28" t="s">
        <v>134</v>
      </c>
      <c r="C293" s="2" t="s">
        <v>275</v>
      </c>
      <c r="D293" s="28" t="s">
        <v>382</v>
      </c>
      <c r="E293" s="28" t="s">
        <v>18</v>
      </c>
      <c r="F293">
        <v>2</v>
      </c>
      <c r="G293">
        <v>1</v>
      </c>
      <c r="H293">
        <v>3</v>
      </c>
      <c r="I293" s="1">
        <v>0.67</v>
      </c>
      <c r="J293" s="2">
        <f>VLOOKUP(Query2[[#This Row],[TeamType]],[1]!Query9[[TeamType]:[Pct]], 4, FALSE)</f>
        <v>40</v>
      </c>
      <c r="K293" s="3">
        <f>Query2[[#This Row],[Total]]/Query2[[#This Row],[Team FGtype]]</f>
        <v>7.4999999999999997E-2</v>
      </c>
      <c r="L293">
        <f>VLOOKUP(Query2[[#This Row],[team]],[1]!Query1[[team]:[Total]], 4, FALSE)</f>
        <v>75</v>
      </c>
      <c r="M293" s="3">
        <f>Query2[[#This Row],[Total]]/Query2[[#This Row],[Team Total]]</f>
        <v>0.04</v>
      </c>
      <c r="N293" s="4">
        <f>Query2[[#This Row],[Player/Team Total ]]*Query2[[#This Row],[Pct]]</f>
        <v>2.6800000000000001E-2</v>
      </c>
    </row>
    <row r="294" spans="1:14" x14ac:dyDescent="0.25">
      <c r="A294">
        <v>2024</v>
      </c>
      <c r="B294" s="28" t="s">
        <v>134</v>
      </c>
      <c r="C294" s="2" t="s">
        <v>275</v>
      </c>
      <c r="D294" s="28" t="s">
        <v>149</v>
      </c>
      <c r="E294" s="28" t="s">
        <v>18</v>
      </c>
      <c r="F294">
        <v>2</v>
      </c>
      <c r="G294">
        <v>1</v>
      </c>
      <c r="H294">
        <v>3</v>
      </c>
      <c r="I294" s="1">
        <v>0.67</v>
      </c>
      <c r="J294" s="2">
        <f>VLOOKUP(Query2[[#This Row],[TeamType]],[1]!Query9[[TeamType]:[Pct]], 4, FALSE)</f>
        <v>40</v>
      </c>
      <c r="K294" s="3">
        <f>Query2[[#This Row],[Total]]/Query2[[#This Row],[Team FGtype]]</f>
        <v>7.4999999999999997E-2</v>
      </c>
      <c r="L294">
        <f>VLOOKUP(Query2[[#This Row],[team]],[1]!Query1[[team]:[Total]], 4, FALSE)</f>
        <v>75</v>
      </c>
      <c r="M294" s="3">
        <f>Query2[[#This Row],[Total]]/Query2[[#This Row],[Team Total]]</f>
        <v>0.04</v>
      </c>
      <c r="N294" s="4">
        <f>Query2[[#This Row],[Player/Team Total ]]*Query2[[#This Row],[Pct]]</f>
        <v>2.6800000000000001E-2</v>
      </c>
    </row>
    <row r="295" spans="1:14" x14ac:dyDescent="0.25">
      <c r="A295">
        <v>2024</v>
      </c>
      <c r="B295" s="28" t="s">
        <v>134</v>
      </c>
      <c r="C295" s="2" t="s">
        <v>316</v>
      </c>
      <c r="D295" s="28" t="s">
        <v>150</v>
      </c>
      <c r="E295" s="28" t="s">
        <v>11</v>
      </c>
      <c r="F295">
        <v>2</v>
      </c>
      <c r="G295">
        <v>1</v>
      </c>
      <c r="H295">
        <v>3</v>
      </c>
      <c r="I295" s="1">
        <v>0.67</v>
      </c>
      <c r="J295" s="2">
        <f>VLOOKUP(Query2[[#This Row],[TeamType]],[1]!Query9[[TeamType]:[Pct]], 4, FALSE)</f>
        <v>31</v>
      </c>
      <c r="K295" s="3">
        <f>Query2[[#This Row],[Total]]/Query2[[#This Row],[Team FGtype]]</f>
        <v>9.6774193548387094E-2</v>
      </c>
      <c r="L295">
        <f>VLOOKUP(Query2[[#This Row],[team]],[1]!Query1[[team]:[Total]], 4, FALSE)</f>
        <v>75</v>
      </c>
      <c r="M295" s="3">
        <f>Query2[[#This Row],[Total]]/Query2[[#This Row],[Team Total]]</f>
        <v>0.04</v>
      </c>
      <c r="N295" s="4">
        <f>Query2[[#This Row],[Player/Team Total ]]*Query2[[#This Row],[Pct]]</f>
        <v>2.6800000000000001E-2</v>
      </c>
    </row>
    <row r="296" spans="1:14" x14ac:dyDescent="0.25">
      <c r="A296">
        <v>2024</v>
      </c>
      <c r="B296" s="28" t="s">
        <v>134</v>
      </c>
      <c r="C296" s="2" t="s">
        <v>316</v>
      </c>
      <c r="D296" s="28" t="s">
        <v>492</v>
      </c>
      <c r="E296" s="28" t="s">
        <v>11</v>
      </c>
      <c r="F296">
        <v>3</v>
      </c>
      <c r="G296">
        <v>0</v>
      </c>
      <c r="H296">
        <v>3</v>
      </c>
      <c r="I296" s="1">
        <v>1</v>
      </c>
      <c r="J296" s="2">
        <f>VLOOKUP(Query2[[#This Row],[TeamType]],[1]!Query9[[TeamType]:[Pct]], 4, FALSE)</f>
        <v>31</v>
      </c>
      <c r="K296" s="3">
        <f>Query2[[#This Row],[Total]]/Query2[[#This Row],[Team FGtype]]</f>
        <v>9.6774193548387094E-2</v>
      </c>
      <c r="L296">
        <f>VLOOKUP(Query2[[#This Row],[team]],[1]!Query1[[team]:[Total]], 4, FALSE)</f>
        <v>75</v>
      </c>
      <c r="M296" s="3">
        <f>Query2[[#This Row],[Total]]/Query2[[#This Row],[Team Total]]</f>
        <v>0.04</v>
      </c>
      <c r="N296" s="4">
        <f>Query2[[#This Row],[Player/Team Total ]]*Query2[[#This Row],[Pct]]</f>
        <v>0.04</v>
      </c>
    </row>
    <row r="297" spans="1:14" x14ac:dyDescent="0.25">
      <c r="A297">
        <v>2024</v>
      </c>
      <c r="B297" s="28" t="s">
        <v>134</v>
      </c>
      <c r="C297" s="2" t="s">
        <v>316</v>
      </c>
      <c r="D297" s="28" t="s">
        <v>151</v>
      </c>
      <c r="E297" s="28" t="s">
        <v>11</v>
      </c>
      <c r="F297">
        <v>1</v>
      </c>
      <c r="G297">
        <v>2</v>
      </c>
      <c r="H297">
        <v>3</v>
      </c>
      <c r="I297" s="1">
        <v>0.33</v>
      </c>
      <c r="J297" s="2">
        <f>VLOOKUP(Query2[[#This Row],[TeamType]],[1]!Query9[[TeamType]:[Pct]], 4, FALSE)</f>
        <v>31</v>
      </c>
      <c r="K297" s="3">
        <f>Query2[[#This Row],[Total]]/Query2[[#This Row],[Team FGtype]]</f>
        <v>9.6774193548387094E-2</v>
      </c>
      <c r="L297">
        <f>VLOOKUP(Query2[[#This Row],[team]],[1]!Query1[[team]:[Total]], 4, FALSE)</f>
        <v>75</v>
      </c>
      <c r="M297" s="3">
        <f>Query2[[#This Row],[Total]]/Query2[[#This Row],[Team Total]]</f>
        <v>0.04</v>
      </c>
      <c r="N297" s="4">
        <f>Query2[[#This Row],[Player/Team Total ]]*Query2[[#This Row],[Pct]]</f>
        <v>1.3200000000000002E-2</v>
      </c>
    </row>
    <row r="298" spans="1:14" x14ac:dyDescent="0.25">
      <c r="A298">
        <v>2024</v>
      </c>
      <c r="B298" s="28" t="s">
        <v>9</v>
      </c>
      <c r="C298" s="2" t="s">
        <v>277</v>
      </c>
      <c r="D298" s="28" t="s">
        <v>143</v>
      </c>
      <c r="E298" s="28" t="s">
        <v>18</v>
      </c>
      <c r="F298">
        <v>1</v>
      </c>
      <c r="G298">
        <v>2</v>
      </c>
      <c r="H298">
        <v>3</v>
      </c>
      <c r="I298" s="1">
        <v>0.33</v>
      </c>
      <c r="J298" s="2">
        <f>VLOOKUP(Query2[[#This Row],[TeamType]],[1]!Query9[[TeamType]:[Pct]], 4, FALSE)</f>
        <v>39</v>
      </c>
      <c r="K298" s="3">
        <f>Query2[[#This Row],[Total]]/Query2[[#This Row],[Team FGtype]]</f>
        <v>7.6923076923076927E-2</v>
      </c>
      <c r="L298">
        <f>VLOOKUP(Query2[[#This Row],[team]],[1]!Query1[[team]:[Total]], 4, FALSE)</f>
        <v>66</v>
      </c>
      <c r="M298" s="3">
        <f>Query2[[#This Row],[Total]]/Query2[[#This Row],[Team Total]]</f>
        <v>4.5454545454545456E-2</v>
      </c>
      <c r="N298" s="4">
        <f>Query2[[#This Row],[Player/Team Total ]]*Query2[[#This Row],[Pct]]</f>
        <v>1.5000000000000001E-2</v>
      </c>
    </row>
    <row r="299" spans="1:14" x14ac:dyDescent="0.25">
      <c r="A299">
        <v>2024</v>
      </c>
      <c r="B299" s="28" t="s">
        <v>31</v>
      </c>
      <c r="C299" s="2" t="s">
        <v>276</v>
      </c>
      <c r="D299" s="28" t="s">
        <v>447</v>
      </c>
      <c r="E299" s="28" t="s">
        <v>18</v>
      </c>
      <c r="F299">
        <v>3</v>
      </c>
      <c r="G299">
        <v>0</v>
      </c>
      <c r="H299">
        <v>3</v>
      </c>
      <c r="I299" s="1">
        <v>1</v>
      </c>
      <c r="J299" s="2">
        <f>VLOOKUP(Query2[[#This Row],[TeamType]],[1]!Query9[[TeamType]:[Pct]], 4, FALSE)</f>
        <v>38</v>
      </c>
      <c r="K299" s="3">
        <f>Query2[[#This Row],[Total]]/Query2[[#This Row],[Team FGtype]]</f>
        <v>7.8947368421052627E-2</v>
      </c>
      <c r="L299">
        <f>VLOOKUP(Query2[[#This Row],[team]],[1]!Query1[[team]:[Total]], 4, FALSE)</f>
        <v>69</v>
      </c>
      <c r="M299" s="3">
        <f>Query2[[#This Row],[Total]]/Query2[[#This Row],[Team Total]]</f>
        <v>4.3478260869565216E-2</v>
      </c>
      <c r="N299" s="4">
        <f>Query2[[#This Row],[Player/Team Total ]]*Query2[[#This Row],[Pct]]</f>
        <v>4.3478260869565216E-2</v>
      </c>
    </row>
    <row r="300" spans="1:14" x14ac:dyDescent="0.25">
      <c r="A300">
        <v>2024</v>
      </c>
      <c r="B300" s="28" t="s">
        <v>9</v>
      </c>
      <c r="C300" s="2" t="s">
        <v>242</v>
      </c>
      <c r="D300" s="28" t="s">
        <v>448</v>
      </c>
      <c r="E300" s="28" t="s">
        <v>11</v>
      </c>
      <c r="F300">
        <v>1</v>
      </c>
      <c r="G300">
        <v>2</v>
      </c>
      <c r="H300">
        <v>3</v>
      </c>
      <c r="I300" s="1">
        <v>0.33</v>
      </c>
      <c r="J300" s="2">
        <f>VLOOKUP(Query2[[#This Row],[TeamType]],[1]!Query9[[TeamType]:[Pct]], 4, FALSE)</f>
        <v>24</v>
      </c>
      <c r="K300" s="3">
        <f>Query2[[#This Row],[Total]]/Query2[[#This Row],[Team FGtype]]</f>
        <v>0.125</v>
      </c>
      <c r="L300">
        <f>VLOOKUP(Query2[[#This Row],[team]],[1]!Query1[[team]:[Total]], 4, FALSE)</f>
        <v>66</v>
      </c>
      <c r="M300" s="3">
        <f>Query2[[#This Row],[Total]]/Query2[[#This Row],[Team Total]]</f>
        <v>4.5454545454545456E-2</v>
      </c>
      <c r="N300" s="4">
        <f>Query2[[#This Row],[Player/Team Total ]]*Query2[[#This Row],[Pct]]</f>
        <v>1.5000000000000001E-2</v>
      </c>
    </row>
    <row r="301" spans="1:14" x14ac:dyDescent="0.25">
      <c r="A301">
        <v>2024</v>
      </c>
      <c r="B301" s="28" t="s">
        <v>29</v>
      </c>
      <c r="C301" s="2" t="s">
        <v>299</v>
      </c>
      <c r="D301" s="28" t="s">
        <v>129</v>
      </c>
      <c r="E301" s="28" t="s">
        <v>83</v>
      </c>
      <c r="F301">
        <v>2</v>
      </c>
      <c r="G301">
        <v>1</v>
      </c>
      <c r="H301">
        <v>3</v>
      </c>
      <c r="I301" s="1">
        <v>0.67</v>
      </c>
      <c r="J301" s="2">
        <f>VLOOKUP(Query2[[#This Row],[TeamType]],[1]!Query9[[TeamType]:[Pct]], 4, FALSE)</f>
        <v>5</v>
      </c>
      <c r="K301" s="3">
        <f>Query2[[#This Row],[Total]]/Query2[[#This Row],[Team FGtype]]</f>
        <v>0.6</v>
      </c>
      <c r="L301">
        <f>VLOOKUP(Query2[[#This Row],[team]],[1]!Query1[[team]:[Total]], 4, FALSE)</f>
        <v>94</v>
      </c>
      <c r="M301" s="3">
        <f>Query2[[#This Row],[Total]]/Query2[[#This Row],[Team Total]]</f>
        <v>3.1914893617021274E-2</v>
      </c>
      <c r="N301" s="4">
        <f>Query2[[#This Row],[Player/Team Total ]]*Query2[[#This Row],[Pct]]</f>
        <v>2.1382978723404254E-2</v>
      </c>
    </row>
    <row r="302" spans="1:14" x14ac:dyDescent="0.25">
      <c r="A302">
        <v>2024</v>
      </c>
      <c r="B302" s="28" t="s">
        <v>9</v>
      </c>
      <c r="C302" s="2" t="s">
        <v>277</v>
      </c>
      <c r="D302" s="28" t="s">
        <v>513</v>
      </c>
      <c r="E302" s="28" t="s">
        <v>18</v>
      </c>
      <c r="F302">
        <v>3</v>
      </c>
      <c r="G302">
        <v>0</v>
      </c>
      <c r="H302">
        <v>3</v>
      </c>
      <c r="I302" s="1">
        <v>1</v>
      </c>
      <c r="J302" s="2">
        <f>VLOOKUP(Query2[[#This Row],[TeamType]],[1]!Query9[[TeamType]:[Pct]], 4, FALSE)</f>
        <v>39</v>
      </c>
      <c r="K302" s="3">
        <f>Query2[[#This Row],[Total]]/Query2[[#This Row],[Team FGtype]]</f>
        <v>7.6923076923076927E-2</v>
      </c>
      <c r="L302">
        <f>VLOOKUP(Query2[[#This Row],[team]],[1]!Query1[[team]:[Total]], 4, FALSE)</f>
        <v>66</v>
      </c>
      <c r="M302" s="3">
        <f>Query2[[#This Row],[Total]]/Query2[[#This Row],[Team Total]]</f>
        <v>4.5454545454545456E-2</v>
      </c>
      <c r="N302" s="4">
        <f>Query2[[#This Row],[Player/Team Total ]]*Query2[[#This Row],[Pct]]</f>
        <v>4.5454545454545456E-2</v>
      </c>
    </row>
    <row r="303" spans="1:14" x14ac:dyDescent="0.25">
      <c r="A303">
        <v>2024</v>
      </c>
      <c r="B303" s="28" t="s">
        <v>42</v>
      </c>
      <c r="C303" s="2" t="s">
        <v>312</v>
      </c>
      <c r="D303" s="28" t="s">
        <v>43</v>
      </c>
      <c r="E303" s="28" t="s">
        <v>83</v>
      </c>
      <c r="F303">
        <v>2</v>
      </c>
      <c r="G303">
        <v>1</v>
      </c>
      <c r="H303">
        <v>3</v>
      </c>
      <c r="I303" s="1">
        <v>0.67</v>
      </c>
      <c r="J303" s="2">
        <f>VLOOKUP(Query2[[#This Row],[TeamType]],[1]!Query9[[TeamType]:[Pct]], 4, FALSE)</f>
        <v>4</v>
      </c>
      <c r="K303" s="3">
        <f>Query2[[#This Row],[Total]]/Query2[[#This Row],[Team FGtype]]</f>
        <v>0.75</v>
      </c>
      <c r="L303">
        <f>VLOOKUP(Query2[[#This Row],[team]],[1]!Query1[[team]:[Total]], 4, FALSE)</f>
        <v>65</v>
      </c>
      <c r="M303" s="3">
        <f>Query2[[#This Row],[Total]]/Query2[[#This Row],[Team Total]]</f>
        <v>4.6153846153846156E-2</v>
      </c>
      <c r="N303" s="4">
        <f>Query2[[#This Row],[Player/Team Total ]]*Query2[[#This Row],[Pct]]</f>
        <v>3.0923076923076928E-2</v>
      </c>
    </row>
    <row r="304" spans="1:14" x14ac:dyDescent="0.25">
      <c r="A304">
        <v>2024</v>
      </c>
      <c r="B304" s="28" t="s">
        <v>42</v>
      </c>
      <c r="C304" s="2" t="s">
        <v>311</v>
      </c>
      <c r="D304" s="28" t="s">
        <v>161</v>
      </c>
      <c r="E304" s="28" t="s">
        <v>11</v>
      </c>
      <c r="F304">
        <v>1</v>
      </c>
      <c r="G304">
        <v>2</v>
      </c>
      <c r="H304">
        <v>3</v>
      </c>
      <c r="I304" s="1">
        <v>0.33</v>
      </c>
      <c r="J304" s="2">
        <f>VLOOKUP(Query2[[#This Row],[TeamType]],[1]!Query9[[TeamType]:[Pct]], 4, FALSE)</f>
        <v>28</v>
      </c>
      <c r="K304" s="3">
        <f>Query2[[#This Row],[Total]]/Query2[[#This Row],[Team FGtype]]</f>
        <v>0.10714285714285714</v>
      </c>
      <c r="L304">
        <f>VLOOKUP(Query2[[#This Row],[team]],[1]!Query1[[team]:[Total]], 4, FALSE)</f>
        <v>65</v>
      </c>
      <c r="M304" s="3">
        <f>Query2[[#This Row],[Total]]/Query2[[#This Row],[Team Total]]</f>
        <v>4.6153846153846156E-2</v>
      </c>
      <c r="N304" s="4">
        <f>Query2[[#This Row],[Player/Team Total ]]*Query2[[#This Row],[Pct]]</f>
        <v>1.5230769230769232E-2</v>
      </c>
    </row>
    <row r="305" spans="1:14" x14ac:dyDescent="0.25">
      <c r="A305">
        <v>2024</v>
      </c>
      <c r="B305" s="28" t="s">
        <v>42</v>
      </c>
      <c r="C305" s="2" t="s">
        <v>262</v>
      </c>
      <c r="D305" s="28" t="s">
        <v>162</v>
      </c>
      <c r="E305" s="28" t="s">
        <v>18</v>
      </c>
      <c r="F305">
        <v>1</v>
      </c>
      <c r="G305">
        <v>1</v>
      </c>
      <c r="H305">
        <v>2</v>
      </c>
      <c r="I305" s="1">
        <v>0.5</v>
      </c>
      <c r="J305" s="2">
        <f>VLOOKUP(Query2[[#This Row],[TeamType]],[1]!Query9[[TeamType]:[Pct]], 4, FALSE)</f>
        <v>33</v>
      </c>
      <c r="K305" s="3">
        <f>Query2[[#This Row],[Total]]/Query2[[#This Row],[Team FGtype]]</f>
        <v>6.0606060606060608E-2</v>
      </c>
      <c r="L305">
        <f>VLOOKUP(Query2[[#This Row],[team]],[1]!Query1[[team]:[Total]], 4, FALSE)</f>
        <v>65</v>
      </c>
      <c r="M305" s="3">
        <f>Query2[[#This Row],[Total]]/Query2[[#This Row],[Team Total]]</f>
        <v>3.0769230769230771E-2</v>
      </c>
      <c r="N305" s="4">
        <f>Query2[[#This Row],[Player/Team Total ]]*Query2[[#This Row],[Pct]]</f>
        <v>1.5384615384615385E-2</v>
      </c>
    </row>
    <row r="306" spans="1:14" x14ac:dyDescent="0.25">
      <c r="A306">
        <v>2024</v>
      </c>
      <c r="B306" s="28" t="s">
        <v>42</v>
      </c>
      <c r="C306" s="2" t="s">
        <v>311</v>
      </c>
      <c r="D306" s="28" t="s">
        <v>43</v>
      </c>
      <c r="E306" s="28" t="s">
        <v>11</v>
      </c>
      <c r="F306">
        <v>0</v>
      </c>
      <c r="G306">
        <v>2</v>
      </c>
      <c r="H306">
        <v>2</v>
      </c>
      <c r="I306" s="1">
        <v>0</v>
      </c>
      <c r="J306" s="2">
        <f>VLOOKUP(Query2[[#This Row],[TeamType]],[1]!Query9[[TeamType]:[Pct]], 4, FALSE)</f>
        <v>28</v>
      </c>
      <c r="K306" s="3">
        <f>Query2[[#This Row],[Total]]/Query2[[#This Row],[Team FGtype]]</f>
        <v>7.1428571428571425E-2</v>
      </c>
      <c r="L306">
        <f>VLOOKUP(Query2[[#This Row],[team]],[1]!Query1[[team]:[Total]], 4, FALSE)</f>
        <v>65</v>
      </c>
      <c r="M306" s="3">
        <f>Query2[[#This Row],[Total]]/Query2[[#This Row],[Team Total]]</f>
        <v>3.0769230769230771E-2</v>
      </c>
      <c r="N306" s="4">
        <f>Query2[[#This Row],[Player/Team Total ]]*Query2[[#This Row],[Pct]]</f>
        <v>0</v>
      </c>
    </row>
    <row r="307" spans="1:14" x14ac:dyDescent="0.25">
      <c r="A307">
        <v>2024</v>
      </c>
      <c r="B307" s="28" t="s">
        <v>29</v>
      </c>
      <c r="C307" s="2" t="s">
        <v>240</v>
      </c>
      <c r="D307" s="28" t="s">
        <v>514</v>
      </c>
      <c r="E307" s="28" t="s">
        <v>18</v>
      </c>
      <c r="F307">
        <v>1</v>
      </c>
      <c r="G307">
        <v>1</v>
      </c>
      <c r="H307">
        <v>2</v>
      </c>
      <c r="I307" s="1">
        <v>0.5</v>
      </c>
      <c r="J307" s="2">
        <f>VLOOKUP(Query2[[#This Row],[TeamType]],[1]!Query9[[TeamType]:[Pct]], 4, FALSE)</f>
        <v>60</v>
      </c>
      <c r="K307" s="3">
        <f>Query2[[#This Row],[Total]]/Query2[[#This Row],[Team FGtype]]</f>
        <v>3.3333333333333333E-2</v>
      </c>
      <c r="L307">
        <f>VLOOKUP(Query2[[#This Row],[team]],[1]!Query1[[team]:[Total]], 4, FALSE)</f>
        <v>94</v>
      </c>
      <c r="M307" s="3">
        <f>Query2[[#This Row],[Total]]/Query2[[#This Row],[Team Total]]</f>
        <v>2.1276595744680851E-2</v>
      </c>
      <c r="N307" s="4">
        <f>Query2[[#This Row],[Player/Team Total ]]*Query2[[#This Row],[Pct]]</f>
        <v>1.0638297872340425E-2</v>
      </c>
    </row>
    <row r="308" spans="1:14" x14ac:dyDescent="0.25">
      <c r="A308">
        <v>2024</v>
      </c>
      <c r="B308" s="28" t="s">
        <v>29</v>
      </c>
      <c r="C308" s="2" t="s">
        <v>299</v>
      </c>
      <c r="D308" s="28" t="s">
        <v>41</v>
      </c>
      <c r="E308" s="28" t="s">
        <v>83</v>
      </c>
      <c r="F308">
        <v>1</v>
      </c>
      <c r="G308">
        <v>1</v>
      </c>
      <c r="H308">
        <v>2</v>
      </c>
      <c r="I308" s="1">
        <v>0.5</v>
      </c>
      <c r="J308" s="2">
        <f>VLOOKUP(Query2[[#This Row],[TeamType]],[1]!Query9[[TeamType]:[Pct]], 4, FALSE)</f>
        <v>5</v>
      </c>
      <c r="K308" s="3">
        <f>Query2[[#This Row],[Total]]/Query2[[#This Row],[Team FGtype]]</f>
        <v>0.4</v>
      </c>
      <c r="L308">
        <f>VLOOKUP(Query2[[#This Row],[team]],[1]!Query1[[team]:[Total]], 4, FALSE)</f>
        <v>94</v>
      </c>
      <c r="M308" s="3">
        <f>Query2[[#This Row],[Total]]/Query2[[#This Row],[Team Total]]</f>
        <v>2.1276595744680851E-2</v>
      </c>
      <c r="N308" s="4">
        <f>Query2[[#This Row],[Player/Team Total ]]*Query2[[#This Row],[Pct]]</f>
        <v>1.0638297872340425E-2</v>
      </c>
    </row>
    <row r="309" spans="1:14" x14ac:dyDescent="0.25">
      <c r="A309">
        <v>2024</v>
      </c>
      <c r="B309" s="28" t="s">
        <v>9</v>
      </c>
      <c r="C309" s="2" t="s">
        <v>242</v>
      </c>
      <c r="D309" s="28" t="s">
        <v>130</v>
      </c>
      <c r="E309" s="28" t="s">
        <v>11</v>
      </c>
      <c r="F309">
        <v>0</v>
      </c>
      <c r="G309">
        <v>2</v>
      </c>
      <c r="H309">
        <v>2</v>
      </c>
      <c r="I309" s="1">
        <v>0</v>
      </c>
      <c r="J309" s="2">
        <f>VLOOKUP(Query2[[#This Row],[TeamType]],[1]!Query9[[TeamType]:[Pct]], 4, FALSE)</f>
        <v>24</v>
      </c>
      <c r="K309" s="3">
        <f>Query2[[#This Row],[Total]]/Query2[[#This Row],[Team FGtype]]</f>
        <v>8.3333333333333329E-2</v>
      </c>
      <c r="L309">
        <f>VLOOKUP(Query2[[#This Row],[team]],[1]!Query1[[team]:[Total]], 4, FALSE)</f>
        <v>66</v>
      </c>
      <c r="M309" s="3">
        <f>Query2[[#This Row],[Total]]/Query2[[#This Row],[Team Total]]</f>
        <v>3.0303030303030304E-2</v>
      </c>
      <c r="N309" s="4">
        <f>Query2[[#This Row],[Player/Team Total ]]*Query2[[#This Row],[Pct]]</f>
        <v>0</v>
      </c>
    </row>
    <row r="310" spans="1:14" x14ac:dyDescent="0.25">
      <c r="A310">
        <v>2024</v>
      </c>
      <c r="B310" s="28" t="s">
        <v>9</v>
      </c>
      <c r="C310" s="2" t="s">
        <v>242</v>
      </c>
      <c r="D310" s="28" t="s">
        <v>153</v>
      </c>
      <c r="E310" s="28" t="s">
        <v>11</v>
      </c>
      <c r="F310">
        <v>1</v>
      </c>
      <c r="G310">
        <v>1</v>
      </c>
      <c r="H310">
        <v>2</v>
      </c>
      <c r="I310" s="1">
        <v>0.5</v>
      </c>
      <c r="J310" s="2">
        <f>VLOOKUP(Query2[[#This Row],[TeamType]],[1]!Query9[[TeamType]:[Pct]], 4, FALSE)</f>
        <v>24</v>
      </c>
      <c r="K310" s="3">
        <f>Query2[[#This Row],[Total]]/Query2[[#This Row],[Team FGtype]]</f>
        <v>8.3333333333333329E-2</v>
      </c>
      <c r="L310">
        <f>VLOOKUP(Query2[[#This Row],[team]],[1]!Query1[[team]:[Total]], 4, FALSE)</f>
        <v>66</v>
      </c>
      <c r="M310" s="3">
        <f>Query2[[#This Row],[Total]]/Query2[[#This Row],[Team Total]]</f>
        <v>3.0303030303030304E-2</v>
      </c>
      <c r="N310" s="4">
        <f>Query2[[#This Row],[Player/Team Total ]]*Query2[[#This Row],[Pct]]</f>
        <v>1.5151515151515152E-2</v>
      </c>
    </row>
    <row r="311" spans="1:14" x14ac:dyDescent="0.25">
      <c r="A311">
        <v>2024</v>
      </c>
      <c r="B311" s="28" t="s">
        <v>31</v>
      </c>
      <c r="C311" s="2" t="s">
        <v>258</v>
      </c>
      <c r="D311" s="28" t="s">
        <v>447</v>
      </c>
      <c r="E311" s="28" t="s">
        <v>11</v>
      </c>
      <c r="F311">
        <v>1</v>
      </c>
      <c r="G311">
        <v>1</v>
      </c>
      <c r="H311">
        <v>2</v>
      </c>
      <c r="I311" s="1">
        <v>0.5</v>
      </c>
      <c r="J311" s="2">
        <f>VLOOKUP(Query2[[#This Row],[TeamType]],[1]!Query9[[TeamType]:[Pct]], 4, FALSE)</f>
        <v>28</v>
      </c>
      <c r="K311" s="3">
        <f>Query2[[#This Row],[Total]]/Query2[[#This Row],[Team FGtype]]</f>
        <v>7.1428571428571425E-2</v>
      </c>
      <c r="L311">
        <f>VLOOKUP(Query2[[#This Row],[team]],[1]!Query1[[team]:[Total]], 4, FALSE)</f>
        <v>69</v>
      </c>
      <c r="M311" s="3">
        <f>Query2[[#This Row],[Total]]/Query2[[#This Row],[Team Total]]</f>
        <v>2.8985507246376812E-2</v>
      </c>
      <c r="N311" s="4">
        <f>Query2[[#This Row],[Player/Team Total ]]*Query2[[#This Row],[Pct]]</f>
        <v>1.4492753623188406E-2</v>
      </c>
    </row>
    <row r="312" spans="1:14" x14ac:dyDescent="0.25">
      <c r="A312">
        <v>2024</v>
      </c>
      <c r="B312" s="28" t="s">
        <v>9</v>
      </c>
      <c r="C312" s="2" t="s">
        <v>277</v>
      </c>
      <c r="D312" s="28" t="s">
        <v>10</v>
      </c>
      <c r="E312" s="28" t="s">
        <v>18</v>
      </c>
      <c r="F312">
        <v>2</v>
      </c>
      <c r="G312">
        <v>0</v>
      </c>
      <c r="H312">
        <v>2</v>
      </c>
      <c r="I312" s="1">
        <v>1</v>
      </c>
      <c r="J312" s="2">
        <f>VLOOKUP(Query2[[#This Row],[TeamType]],[1]!Query9[[TeamType]:[Pct]], 4, FALSE)</f>
        <v>39</v>
      </c>
      <c r="K312" s="3">
        <f>Query2[[#This Row],[Total]]/Query2[[#This Row],[Team FGtype]]</f>
        <v>5.128205128205128E-2</v>
      </c>
      <c r="L312">
        <f>VLOOKUP(Query2[[#This Row],[team]],[1]!Query1[[team]:[Total]], 4, FALSE)</f>
        <v>66</v>
      </c>
      <c r="M312" s="3">
        <f>Query2[[#This Row],[Total]]/Query2[[#This Row],[Team Total]]</f>
        <v>3.0303030303030304E-2</v>
      </c>
      <c r="N312" s="4">
        <f>Query2[[#This Row],[Player/Team Total ]]*Query2[[#This Row],[Pct]]</f>
        <v>3.0303030303030304E-2</v>
      </c>
    </row>
    <row r="313" spans="1:14" x14ac:dyDescent="0.25">
      <c r="A313">
        <v>2024</v>
      </c>
      <c r="B313" s="28" t="s">
        <v>134</v>
      </c>
      <c r="C313" s="2" t="s">
        <v>486</v>
      </c>
      <c r="D313" s="28" t="s">
        <v>136</v>
      </c>
      <c r="E313" s="28" t="s">
        <v>83</v>
      </c>
      <c r="F313">
        <v>2</v>
      </c>
      <c r="G313">
        <v>0</v>
      </c>
      <c r="H313">
        <v>2</v>
      </c>
      <c r="I313" s="1">
        <v>1</v>
      </c>
      <c r="J313" s="2">
        <f>VLOOKUP(Query2[[#This Row],[TeamType]],[1]!Query9[[TeamType]:[Pct]], 4, FALSE)</f>
        <v>4</v>
      </c>
      <c r="K313" s="3">
        <f>Query2[[#This Row],[Total]]/Query2[[#This Row],[Team FGtype]]</f>
        <v>0.5</v>
      </c>
      <c r="L313">
        <f>VLOOKUP(Query2[[#This Row],[team]],[1]!Query1[[team]:[Total]], 4, FALSE)</f>
        <v>75</v>
      </c>
      <c r="M313" s="3">
        <f>Query2[[#This Row],[Total]]/Query2[[#This Row],[Team Total]]</f>
        <v>2.6666666666666668E-2</v>
      </c>
      <c r="N313" s="4">
        <f>Query2[[#This Row],[Player/Team Total ]]*Query2[[#This Row],[Pct]]</f>
        <v>2.6666666666666668E-2</v>
      </c>
    </row>
    <row r="314" spans="1:14" x14ac:dyDescent="0.25">
      <c r="A314">
        <v>2024</v>
      </c>
      <c r="B314" s="28" t="s">
        <v>134</v>
      </c>
      <c r="C314" s="2" t="s">
        <v>275</v>
      </c>
      <c r="D314" s="28" t="s">
        <v>150</v>
      </c>
      <c r="E314" s="28" t="s">
        <v>18</v>
      </c>
      <c r="F314">
        <v>2</v>
      </c>
      <c r="G314">
        <v>0</v>
      </c>
      <c r="H314">
        <v>2</v>
      </c>
      <c r="I314" s="1">
        <v>1</v>
      </c>
      <c r="J314" s="2">
        <f>VLOOKUP(Query2[[#This Row],[TeamType]],[1]!Query9[[TeamType]:[Pct]], 4, FALSE)</f>
        <v>40</v>
      </c>
      <c r="K314" s="3">
        <f>Query2[[#This Row],[Total]]/Query2[[#This Row],[Team FGtype]]</f>
        <v>0.05</v>
      </c>
      <c r="L314">
        <f>VLOOKUP(Query2[[#This Row],[team]],[1]!Query1[[team]:[Total]], 4, FALSE)</f>
        <v>75</v>
      </c>
      <c r="M314" s="3">
        <f>Query2[[#This Row],[Total]]/Query2[[#This Row],[Team Total]]</f>
        <v>2.6666666666666668E-2</v>
      </c>
      <c r="N314" s="4">
        <f>Query2[[#This Row],[Player/Team Total ]]*Query2[[#This Row],[Pct]]</f>
        <v>2.6666666666666668E-2</v>
      </c>
    </row>
    <row r="315" spans="1:14" x14ac:dyDescent="0.25">
      <c r="A315">
        <v>2024</v>
      </c>
      <c r="B315" s="28" t="s">
        <v>31</v>
      </c>
      <c r="C315" s="2" t="s">
        <v>296</v>
      </c>
      <c r="D315" s="28" t="s">
        <v>133</v>
      </c>
      <c r="E315" s="28" t="s">
        <v>83</v>
      </c>
      <c r="F315">
        <v>2</v>
      </c>
      <c r="G315">
        <v>0</v>
      </c>
      <c r="H315">
        <v>2</v>
      </c>
      <c r="I315" s="1">
        <v>1</v>
      </c>
      <c r="J315" s="2">
        <f>VLOOKUP(Query2[[#This Row],[TeamType]],[1]!Query9[[TeamType]:[Pct]], 4, FALSE)</f>
        <v>3</v>
      </c>
      <c r="K315" s="3">
        <f>Query2[[#This Row],[Total]]/Query2[[#This Row],[Team FGtype]]</f>
        <v>0.66666666666666663</v>
      </c>
      <c r="L315">
        <f>VLOOKUP(Query2[[#This Row],[team]],[1]!Query1[[team]:[Total]], 4, FALSE)</f>
        <v>69</v>
      </c>
      <c r="M315" s="3">
        <f>Query2[[#This Row],[Total]]/Query2[[#This Row],[Team Total]]</f>
        <v>2.8985507246376812E-2</v>
      </c>
      <c r="N315" s="4">
        <f>Query2[[#This Row],[Player/Team Total ]]*Query2[[#This Row],[Pct]]</f>
        <v>2.8985507246376812E-2</v>
      </c>
    </row>
    <row r="316" spans="1:14" x14ac:dyDescent="0.25">
      <c r="A316">
        <v>2024</v>
      </c>
      <c r="B316" s="28" t="s">
        <v>31</v>
      </c>
      <c r="C316" s="2" t="s">
        <v>258</v>
      </c>
      <c r="D316" s="28" t="s">
        <v>146</v>
      </c>
      <c r="E316" s="28" t="s">
        <v>11</v>
      </c>
      <c r="F316">
        <v>1</v>
      </c>
      <c r="G316">
        <v>1</v>
      </c>
      <c r="H316">
        <v>2</v>
      </c>
      <c r="I316" s="1">
        <v>0.5</v>
      </c>
      <c r="J316" s="2">
        <f>VLOOKUP(Query2[[#This Row],[TeamType]],[1]!Query9[[TeamType]:[Pct]], 4, FALSE)</f>
        <v>28</v>
      </c>
      <c r="K316" s="3">
        <f>Query2[[#This Row],[Total]]/Query2[[#This Row],[Team FGtype]]</f>
        <v>7.1428571428571425E-2</v>
      </c>
      <c r="L316">
        <f>VLOOKUP(Query2[[#This Row],[team]],[1]!Query1[[team]:[Total]], 4, FALSE)</f>
        <v>69</v>
      </c>
      <c r="M316" s="3">
        <f>Query2[[#This Row],[Total]]/Query2[[#This Row],[Team Total]]</f>
        <v>2.8985507246376812E-2</v>
      </c>
      <c r="N316" s="4">
        <f>Query2[[#This Row],[Player/Team Total ]]*Query2[[#This Row],[Pct]]</f>
        <v>1.4492753623188406E-2</v>
      </c>
    </row>
    <row r="317" spans="1:14" x14ac:dyDescent="0.25">
      <c r="A317">
        <v>2024</v>
      </c>
      <c r="B317" s="28" t="s">
        <v>31</v>
      </c>
      <c r="C317" s="2" t="s">
        <v>276</v>
      </c>
      <c r="D317" s="28" t="s">
        <v>231</v>
      </c>
      <c r="E317" s="28" t="s">
        <v>18</v>
      </c>
      <c r="F317">
        <v>1</v>
      </c>
      <c r="G317">
        <v>1</v>
      </c>
      <c r="H317">
        <v>2</v>
      </c>
      <c r="I317" s="1">
        <v>0.5</v>
      </c>
      <c r="J317" s="2">
        <f>VLOOKUP(Query2[[#This Row],[TeamType]],[1]!Query9[[TeamType]:[Pct]], 4, FALSE)</f>
        <v>38</v>
      </c>
      <c r="K317" s="3">
        <f>Query2[[#This Row],[Total]]/Query2[[#This Row],[Team FGtype]]</f>
        <v>5.2631578947368418E-2</v>
      </c>
      <c r="L317">
        <f>VLOOKUP(Query2[[#This Row],[team]],[1]!Query1[[team]:[Total]], 4, FALSE)</f>
        <v>69</v>
      </c>
      <c r="M317" s="3">
        <f>Query2[[#This Row],[Total]]/Query2[[#This Row],[Team Total]]</f>
        <v>2.8985507246376812E-2</v>
      </c>
      <c r="N317" s="4">
        <f>Query2[[#This Row],[Player/Team Total ]]*Query2[[#This Row],[Pct]]</f>
        <v>1.4492753623188406E-2</v>
      </c>
    </row>
    <row r="318" spans="1:14" x14ac:dyDescent="0.25">
      <c r="A318">
        <v>2024</v>
      </c>
      <c r="B318" s="28" t="s">
        <v>134</v>
      </c>
      <c r="C318" s="2" t="s">
        <v>316</v>
      </c>
      <c r="D318" s="28" t="s">
        <v>374</v>
      </c>
      <c r="E318" s="28" t="s">
        <v>11</v>
      </c>
      <c r="F318">
        <v>1</v>
      </c>
      <c r="G318">
        <v>1</v>
      </c>
      <c r="H318">
        <v>2</v>
      </c>
      <c r="I318" s="1">
        <v>0.5</v>
      </c>
      <c r="J318" s="2">
        <f>VLOOKUP(Query2[[#This Row],[TeamType]],[1]!Query9[[TeamType]:[Pct]], 4, FALSE)</f>
        <v>31</v>
      </c>
      <c r="K318" s="3">
        <f>Query2[[#This Row],[Total]]/Query2[[#This Row],[Team FGtype]]</f>
        <v>6.4516129032258063E-2</v>
      </c>
      <c r="L318">
        <f>VLOOKUP(Query2[[#This Row],[team]],[1]!Query1[[team]:[Total]], 4, FALSE)</f>
        <v>75</v>
      </c>
      <c r="M318" s="3">
        <f>Query2[[#This Row],[Total]]/Query2[[#This Row],[Team Total]]</f>
        <v>2.6666666666666668E-2</v>
      </c>
      <c r="N318" s="4">
        <f>Query2[[#This Row],[Player/Team Total ]]*Query2[[#This Row],[Pct]]</f>
        <v>1.3333333333333334E-2</v>
      </c>
    </row>
    <row r="319" spans="1:14" x14ac:dyDescent="0.25">
      <c r="A319">
        <v>2024</v>
      </c>
      <c r="B319" s="28" t="s">
        <v>33</v>
      </c>
      <c r="C319" s="2" t="s">
        <v>260</v>
      </c>
      <c r="D319" s="28" t="s">
        <v>131</v>
      </c>
      <c r="E319" s="28" t="s">
        <v>11</v>
      </c>
      <c r="F319">
        <v>2</v>
      </c>
      <c r="G319">
        <v>0</v>
      </c>
      <c r="H319">
        <v>2</v>
      </c>
      <c r="I319" s="1">
        <v>1</v>
      </c>
      <c r="J319" s="2">
        <f>VLOOKUP(Query2[[#This Row],[TeamType]],[1]!Query9[[TeamType]:[Pct]], 4, FALSE)</f>
        <v>31</v>
      </c>
      <c r="K319" s="3">
        <f>Query2[[#This Row],[Total]]/Query2[[#This Row],[Team FGtype]]</f>
        <v>6.4516129032258063E-2</v>
      </c>
      <c r="L319">
        <f>VLOOKUP(Query2[[#This Row],[team]],[1]!Query1[[team]:[Total]], 4, FALSE)</f>
        <v>99</v>
      </c>
      <c r="M319" s="3">
        <f>Query2[[#This Row],[Total]]/Query2[[#This Row],[Team Total]]</f>
        <v>2.0202020202020204E-2</v>
      </c>
      <c r="N319" s="4">
        <f>Query2[[#This Row],[Player/Team Total ]]*Query2[[#This Row],[Pct]]</f>
        <v>2.0202020202020204E-2</v>
      </c>
    </row>
    <row r="320" spans="1:14" x14ac:dyDescent="0.25">
      <c r="A320">
        <v>2024</v>
      </c>
      <c r="B320" s="28" t="s">
        <v>35</v>
      </c>
      <c r="C320" s="2" t="s">
        <v>314</v>
      </c>
      <c r="D320" s="28" t="s">
        <v>36</v>
      </c>
      <c r="E320" s="28" t="s">
        <v>83</v>
      </c>
      <c r="F320">
        <v>1</v>
      </c>
      <c r="G320">
        <v>1</v>
      </c>
      <c r="H320">
        <v>2</v>
      </c>
      <c r="I320" s="1">
        <v>0.5</v>
      </c>
      <c r="J320" s="2">
        <f>VLOOKUP(Query2[[#This Row],[TeamType]],[1]!Query9[[TeamType]:[Pct]], 4, FALSE)</f>
        <v>8</v>
      </c>
      <c r="K320" s="3">
        <f>Query2[[#This Row],[Total]]/Query2[[#This Row],[Team FGtype]]</f>
        <v>0.25</v>
      </c>
      <c r="L320">
        <f>VLOOKUP(Query2[[#This Row],[team]],[1]!Query1[[team]:[Total]], 4, FALSE)</f>
        <v>79</v>
      </c>
      <c r="M320" s="3">
        <f>Query2[[#This Row],[Total]]/Query2[[#This Row],[Team Total]]</f>
        <v>2.5316455696202531E-2</v>
      </c>
      <c r="N320" s="4">
        <f>Query2[[#This Row],[Player/Team Total ]]*Query2[[#This Row],[Pct]]</f>
        <v>1.2658227848101266E-2</v>
      </c>
    </row>
    <row r="321" spans="1:14" x14ac:dyDescent="0.25">
      <c r="A321">
        <v>2024</v>
      </c>
      <c r="B321" s="28" t="s">
        <v>42</v>
      </c>
      <c r="C321" s="2" t="s">
        <v>311</v>
      </c>
      <c r="D321" s="28" t="s">
        <v>434</v>
      </c>
      <c r="E321" s="28" t="s">
        <v>11</v>
      </c>
      <c r="F321">
        <v>1</v>
      </c>
      <c r="G321">
        <v>1</v>
      </c>
      <c r="H321">
        <v>2</v>
      </c>
      <c r="I321" s="1">
        <v>0.5</v>
      </c>
      <c r="J321" s="2">
        <f>VLOOKUP(Query2[[#This Row],[TeamType]],[1]!Query9[[TeamType]:[Pct]], 4, FALSE)</f>
        <v>28</v>
      </c>
      <c r="K321" s="3">
        <f>Query2[[#This Row],[Total]]/Query2[[#This Row],[Team FGtype]]</f>
        <v>7.1428571428571425E-2</v>
      </c>
      <c r="L321">
        <f>VLOOKUP(Query2[[#This Row],[team]],[1]!Query1[[team]:[Total]], 4, FALSE)</f>
        <v>65</v>
      </c>
      <c r="M321" s="3">
        <f>Query2[[#This Row],[Total]]/Query2[[#This Row],[Team Total]]</f>
        <v>3.0769230769230771E-2</v>
      </c>
      <c r="N321" s="4">
        <f>Query2[[#This Row],[Player/Team Total ]]*Query2[[#This Row],[Pct]]</f>
        <v>1.5384615384615385E-2</v>
      </c>
    </row>
    <row r="322" spans="1:14" x14ac:dyDescent="0.25">
      <c r="A322">
        <v>2024</v>
      </c>
      <c r="B322" s="28" t="s">
        <v>42</v>
      </c>
      <c r="C322" s="2" t="s">
        <v>262</v>
      </c>
      <c r="D322" s="28" t="s">
        <v>461</v>
      </c>
      <c r="E322" s="28" t="s">
        <v>18</v>
      </c>
      <c r="F322">
        <v>1</v>
      </c>
      <c r="G322">
        <v>1</v>
      </c>
      <c r="H322">
        <v>2</v>
      </c>
      <c r="I322" s="1">
        <v>0.5</v>
      </c>
      <c r="J322" s="2">
        <f>VLOOKUP(Query2[[#This Row],[TeamType]],[1]!Query9[[TeamType]:[Pct]], 4, FALSE)</f>
        <v>33</v>
      </c>
      <c r="K322" s="3">
        <f>Query2[[#This Row],[Total]]/Query2[[#This Row],[Team FGtype]]</f>
        <v>6.0606060606060608E-2</v>
      </c>
      <c r="L322">
        <f>VLOOKUP(Query2[[#This Row],[team]],[1]!Query1[[team]:[Total]], 4, FALSE)</f>
        <v>65</v>
      </c>
      <c r="M322" s="3">
        <f>Query2[[#This Row],[Total]]/Query2[[#This Row],[Team Total]]</f>
        <v>3.0769230769230771E-2</v>
      </c>
      <c r="N322" s="4">
        <f>Query2[[#This Row],[Player/Team Total ]]*Query2[[#This Row],[Pct]]</f>
        <v>1.5384615384615385E-2</v>
      </c>
    </row>
    <row r="323" spans="1:14" x14ac:dyDescent="0.25">
      <c r="A323">
        <v>2024</v>
      </c>
      <c r="B323" s="28" t="s">
        <v>42</v>
      </c>
      <c r="C323" s="2" t="s">
        <v>311</v>
      </c>
      <c r="D323" s="28" t="s">
        <v>461</v>
      </c>
      <c r="E323" s="28" t="s">
        <v>11</v>
      </c>
      <c r="F323">
        <v>1</v>
      </c>
      <c r="G323">
        <v>1</v>
      </c>
      <c r="H323">
        <v>2</v>
      </c>
      <c r="I323" s="1">
        <v>0.5</v>
      </c>
      <c r="J323" s="2">
        <f>VLOOKUP(Query2[[#This Row],[TeamType]],[1]!Query9[[TeamType]:[Pct]], 4, FALSE)</f>
        <v>28</v>
      </c>
      <c r="K323" s="3">
        <f>Query2[[#This Row],[Total]]/Query2[[#This Row],[Team FGtype]]</f>
        <v>7.1428571428571425E-2</v>
      </c>
      <c r="L323">
        <f>VLOOKUP(Query2[[#This Row],[team]],[1]!Query1[[team]:[Total]], 4, FALSE)</f>
        <v>65</v>
      </c>
      <c r="M323" s="3">
        <f>Query2[[#This Row],[Total]]/Query2[[#This Row],[Team Total]]</f>
        <v>3.0769230769230771E-2</v>
      </c>
      <c r="N323" s="4">
        <f>Query2[[#This Row],[Player/Team Total ]]*Query2[[#This Row],[Pct]]</f>
        <v>1.5384615384615385E-2</v>
      </c>
    </row>
    <row r="324" spans="1:14" x14ac:dyDescent="0.25">
      <c r="A324">
        <v>2024</v>
      </c>
      <c r="B324" s="28" t="s">
        <v>124</v>
      </c>
      <c r="C324" s="2" t="s">
        <v>313</v>
      </c>
      <c r="D324" s="28" t="s">
        <v>101</v>
      </c>
      <c r="E324" s="28" t="s">
        <v>18</v>
      </c>
      <c r="F324">
        <v>1</v>
      </c>
      <c r="G324">
        <v>1</v>
      </c>
      <c r="H324">
        <v>2</v>
      </c>
      <c r="I324" s="1">
        <v>0.5</v>
      </c>
      <c r="J324" s="2">
        <f>VLOOKUP(Query2[[#This Row],[TeamType]],[1]!Query9[[TeamType]:[Pct]], 4, FALSE)</f>
        <v>29</v>
      </c>
      <c r="K324" s="3">
        <f>Query2[[#This Row],[Total]]/Query2[[#This Row],[Team FGtype]]</f>
        <v>6.8965517241379309E-2</v>
      </c>
      <c r="L324">
        <f>VLOOKUP(Query2[[#This Row],[team]],[1]!Query1[[team]:[Total]], 4, FALSE)</f>
        <v>59</v>
      </c>
      <c r="M324" s="3">
        <f>Query2[[#This Row],[Total]]/Query2[[#This Row],[Team Total]]</f>
        <v>3.3898305084745763E-2</v>
      </c>
      <c r="N324" s="4">
        <f>Query2[[#This Row],[Player/Team Total ]]*Query2[[#This Row],[Pct]]</f>
        <v>1.6949152542372881E-2</v>
      </c>
    </row>
    <row r="325" spans="1:14" x14ac:dyDescent="0.25">
      <c r="A325">
        <v>2024</v>
      </c>
      <c r="B325" s="28" t="s">
        <v>124</v>
      </c>
      <c r="C325" s="2" t="s">
        <v>313</v>
      </c>
      <c r="D325" s="28" t="s">
        <v>515</v>
      </c>
      <c r="E325" s="28" t="s">
        <v>18</v>
      </c>
      <c r="F325">
        <v>1</v>
      </c>
      <c r="G325">
        <v>1</v>
      </c>
      <c r="H325">
        <v>2</v>
      </c>
      <c r="I325" s="1">
        <v>0.5</v>
      </c>
      <c r="J325" s="2">
        <f>VLOOKUP(Query2[[#This Row],[TeamType]],[1]!Query9[[TeamType]:[Pct]], 4, FALSE)</f>
        <v>29</v>
      </c>
      <c r="K325" s="3">
        <f>Query2[[#This Row],[Total]]/Query2[[#This Row],[Team FGtype]]</f>
        <v>6.8965517241379309E-2</v>
      </c>
      <c r="L325">
        <f>VLOOKUP(Query2[[#This Row],[team]],[1]!Query1[[team]:[Total]], 4, FALSE)</f>
        <v>59</v>
      </c>
      <c r="M325" s="3">
        <f>Query2[[#This Row],[Total]]/Query2[[#This Row],[Team Total]]</f>
        <v>3.3898305084745763E-2</v>
      </c>
      <c r="N325" s="4">
        <f>Query2[[#This Row],[Player/Team Total ]]*Query2[[#This Row],[Pct]]</f>
        <v>1.6949152542372881E-2</v>
      </c>
    </row>
    <row r="326" spans="1:14" x14ac:dyDescent="0.25">
      <c r="A326">
        <v>2024</v>
      </c>
      <c r="B326" s="28" t="s">
        <v>124</v>
      </c>
      <c r="C326" s="2" t="s">
        <v>313</v>
      </c>
      <c r="D326" s="28" t="s">
        <v>464</v>
      </c>
      <c r="E326" s="28" t="s">
        <v>18</v>
      </c>
      <c r="F326">
        <v>1</v>
      </c>
      <c r="G326">
        <v>1</v>
      </c>
      <c r="H326">
        <v>2</v>
      </c>
      <c r="I326" s="1">
        <v>0.5</v>
      </c>
      <c r="J326" s="2">
        <f>VLOOKUP(Query2[[#This Row],[TeamType]],[1]!Query9[[TeamType]:[Pct]], 4, FALSE)</f>
        <v>29</v>
      </c>
      <c r="K326" s="3">
        <f>Query2[[#This Row],[Total]]/Query2[[#This Row],[Team FGtype]]</f>
        <v>6.8965517241379309E-2</v>
      </c>
      <c r="L326">
        <f>VLOOKUP(Query2[[#This Row],[team]],[1]!Query1[[team]:[Total]], 4, FALSE)</f>
        <v>59</v>
      </c>
      <c r="M326" s="3">
        <f>Query2[[#This Row],[Total]]/Query2[[#This Row],[Team Total]]</f>
        <v>3.3898305084745763E-2</v>
      </c>
      <c r="N326" s="4">
        <f>Query2[[#This Row],[Player/Team Total ]]*Query2[[#This Row],[Pct]]</f>
        <v>1.6949152542372881E-2</v>
      </c>
    </row>
    <row r="327" spans="1:14" x14ac:dyDescent="0.25">
      <c r="A327">
        <v>2024</v>
      </c>
      <c r="B327" s="28" t="s">
        <v>124</v>
      </c>
      <c r="C327" s="2" t="s">
        <v>298</v>
      </c>
      <c r="D327" s="28" t="s">
        <v>160</v>
      </c>
      <c r="E327" s="28" t="s">
        <v>11</v>
      </c>
      <c r="F327">
        <v>1</v>
      </c>
      <c r="G327">
        <v>1</v>
      </c>
      <c r="H327">
        <v>2</v>
      </c>
      <c r="I327" s="1">
        <v>0.5</v>
      </c>
      <c r="J327" s="2">
        <f>VLOOKUP(Query2[[#This Row],[TeamType]],[1]!Query9[[TeamType]:[Pct]], 4, FALSE)</f>
        <v>29</v>
      </c>
      <c r="K327" s="3">
        <f>Query2[[#This Row],[Total]]/Query2[[#This Row],[Team FGtype]]</f>
        <v>6.8965517241379309E-2</v>
      </c>
      <c r="L327">
        <f>VLOOKUP(Query2[[#This Row],[team]],[1]!Query1[[team]:[Total]], 4, FALSE)</f>
        <v>59</v>
      </c>
      <c r="M327" s="3">
        <f>Query2[[#This Row],[Total]]/Query2[[#This Row],[Team Total]]</f>
        <v>3.3898305084745763E-2</v>
      </c>
      <c r="N327" s="4">
        <f>Query2[[#This Row],[Player/Team Total ]]*Query2[[#This Row],[Pct]]</f>
        <v>1.6949152542372881E-2</v>
      </c>
    </row>
    <row r="328" spans="1:14" x14ac:dyDescent="0.25">
      <c r="A328">
        <v>2024</v>
      </c>
      <c r="B328" s="28" t="s">
        <v>124</v>
      </c>
      <c r="C328" s="2" t="s">
        <v>313</v>
      </c>
      <c r="D328" s="28" t="s">
        <v>428</v>
      </c>
      <c r="E328" s="28" t="s">
        <v>18</v>
      </c>
      <c r="F328">
        <v>2</v>
      </c>
      <c r="G328">
        <v>0</v>
      </c>
      <c r="H328">
        <v>2</v>
      </c>
      <c r="I328" s="1">
        <v>1</v>
      </c>
      <c r="J328" s="2">
        <f>VLOOKUP(Query2[[#This Row],[TeamType]],[1]!Query9[[TeamType]:[Pct]], 4, FALSE)</f>
        <v>29</v>
      </c>
      <c r="K328" s="3">
        <f>Query2[[#This Row],[Total]]/Query2[[#This Row],[Team FGtype]]</f>
        <v>6.8965517241379309E-2</v>
      </c>
      <c r="L328">
        <f>VLOOKUP(Query2[[#This Row],[team]],[1]!Query1[[team]:[Total]], 4, FALSE)</f>
        <v>59</v>
      </c>
      <c r="M328" s="3">
        <f>Query2[[#This Row],[Total]]/Query2[[#This Row],[Team Total]]</f>
        <v>3.3898305084745763E-2</v>
      </c>
      <c r="N328" s="4">
        <f>Query2[[#This Row],[Player/Team Total ]]*Query2[[#This Row],[Pct]]</f>
        <v>3.3898305084745763E-2</v>
      </c>
    </row>
    <row r="329" spans="1:14" x14ac:dyDescent="0.25">
      <c r="A329">
        <v>2024</v>
      </c>
      <c r="B329" s="28" t="s">
        <v>55</v>
      </c>
      <c r="C329" s="2" t="s">
        <v>269</v>
      </c>
      <c r="D329" s="28" t="s">
        <v>452</v>
      </c>
      <c r="E329" s="28" t="s">
        <v>11</v>
      </c>
      <c r="F329">
        <v>1</v>
      </c>
      <c r="G329">
        <v>1</v>
      </c>
      <c r="H329">
        <v>2</v>
      </c>
      <c r="I329" s="1">
        <v>0.5</v>
      </c>
      <c r="J329" s="2">
        <f>VLOOKUP(Query2[[#This Row],[TeamType]],[1]!Query9[[TeamType]:[Pct]], 4, FALSE)</f>
        <v>27</v>
      </c>
      <c r="K329" s="3">
        <f>Query2[[#This Row],[Total]]/Query2[[#This Row],[Team FGtype]]</f>
        <v>7.407407407407407E-2</v>
      </c>
      <c r="L329">
        <f>VLOOKUP(Query2[[#This Row],[team]],[1]!Query1[[team]:[Total]], 4, FALSE)</f>
        <v>76</v>
      </c>
      <c r="M329" s="3">
        <f>Query2[[#This Row],[Total]]/Query2[[#This Row],[Team Total]]</f>
        <v>2.6315789473684209E-2</v>
      </c>
      <c r="N329" s="4">
        <f>Query2[[#This Row],[Player/Team Total ]]*Query2[[#This Row],[Pct]]</f>
        <v>1.3157894736842105E-2</v>
      </c>
    </row>
    <row r="330" spans="1:14" x14ac:dyDescent="0.25">
      <c r="A330">
        <v>2024</v>
      </c>
      <c r="B330" s="28" t="s">
        <v>97</v>
      </c>
      <c r="C330" s="2" t="s">
        <v>267</v>
      </c>
      <c r="D330" s="28" t="s">
        <v>516</v>
      </c>
      <c r="E330" s="28" t="s">
        <v>18</v>
      </c>
      <c r="F330">
        <v>1</v>
      </c>
      <c r="G330">
        <v>1</v>
      </c>
      <c r="H330">
        <v>2</v>
      </c>
      <c r="I330" s="1">
        <v>0.5</v>
      </c>
      <c r="J330" s="2">
        <f>VLOOKUP(Query2[[#This Row],[TeamType]],[1]!Query9[[TeamType]:[Pct]], 4, FALSE)</f>
        <v>49</v>
      </c>
      <c r="K330" s="3">
        <f>Query2[[#This Row],[Total]]/Query2[[#This Row],[Team FGtype]]</f>
        <v>4.0816326530612242E-2</v>
      </c>
      <c r="L330">
        <f>VLOOKUP(Query2[[#This Row],[team]],[1]!Query1[[team]:[Total]], 4, FALSE)</f>
        <v>70</v>
      </c>
      <c r="M330" s="3">
        <f>Query2[[#This Row],[Total]]/Query2[[#This Row],[Team Total]]</f>
        <v>2.8571428571428571E-2</v>
      </c>
      <c r="N330" s="4">
        <f>Query2[[#This Row],[Player/Team Total ]]*Query2[[#This Row],[Pct]]</f>
        <v>1.4285714285714285E-2</v>
      </c>
    </row>
    <row r="331" spans="1:14" x14ac:dyDescent="0.25">
      <c r="A331">
        <v>2024</v>
      </c>
      <c r="B331" s="28" t="s">
        <v>97</v>
      </c>
      <c r="C331" s="2" t="s">
        <v>307</v>
      </c>
      <c r="D331" s="28" t="s">
        <v>198</v>
      </c>
      <c r="E331" s="28" t="s">
        <v>11</v>
      </c>
      <c r="F331">
        <v>1</v>
      </c>
      <c r="G331">
        <v>1</v>
      </c>
      <c r="H331">
        <v>2</v>
      </c>
      <c r="I331" s="1">
        <v>0.5</v>
      </c>
      <c r="J331" s="2">
        <f>VLOOKUP(Query2[[#This Row],[TeamType]],[1]!Query9[[TeamType]:[Pct]], 4, FALSE)</f>
        <v>18</v>
      </c>
      <c r="K331" s="3">
        <f>Query2[[#This Row],[Total]]/Query2[[#This Row],[Team FGtype]]</f>
        <v>0.1111111111111111</v>
      </c>
      <c r="L331">
        <f>VLOOKUP(Query2[[#This Row],[team]],[1]!Query1[[team]:[Total]], 4, FALSE)</f>
        <v>70</v>
      </c>
      <c r="M331" s="3">
        <f>Query2[[#This Row],[Total]]/Query2[[#This Row],[Team Total]]</f>
        <v>2.8571428571428571E-2</v>
      </c>
      <c r="N331" s="4">
        <f>Query2[[#This Row],[Player/Team Total ]]*Query2[[#This Row],[Pct]]</f>
        <v>1.4285714285714285E-2</v>
      </c>
    </row>
    <row r="332" spans="1:14" x14ac:dyDescent="0.25">
      <c r="A332">
        <v>2024</v>
      </c>
      <c r="B332" s="28" t="s">
        <v>97</v>
      </c>
      <c r="C332" s="2" t="s">
        <v>267</v>
      </c>
      <c r="D332" s="28" t="s">
        <v>505</v>
      </c>
      <c r="E332" s="28" t="s">
        <v>18</v>
      </c>
      <c r="F332">
        <v>2</v>
      </c>
      <c r="G332">
        <v>0</v>
      </c>
      <c r="H332">
        <v>2</v>
      </c>
      <c r="I332" s="1">
        <v>1</v>
      </c>
      <c r="J332" s="2">
        <f>VLOOKUP(Query2[[#This Row],[TeamType]],[1]!Query9[[TeamType]:[Pct]], 4, FALSE)</f>
        <v>49</v>
      </c>
      <c r="K332" s="3">
        <f>Query2[[#This Row],[Total]]/Query2[[#This Row],[Team FGtype]]</f>
        <v>4.0816326530612242E-2</v>
      </c>
      <c r="L332">
        <f>VLOOKUP(Query2[[#This Row],[team]],[1]!Query1[[team]:[Total]], 4, FALSE)</f>
        <v>70</v>
      </c>
      <c r="M332" s="3">
        <f>Query2[[#This Row],[Total]]/Query2[[#This Row],[Team Total]]</f>
        <v>2.8571428571428571E-2</v>
      </c>
      <c r="N332" s="4">
        <f>Query2[[#This Row],[Player/Team Total ]]*Query2[[#This Row],[Pct]]</f>
        <v>2.8571428571428571E-2</v>
      </c>
    </row>
    <row r="333" spans="1:14" x14ac:dyDescent="0.25">
      <c r="A333">
        <v>2024</v>
      </c>
      <c r="B333" s="28" t="s">
        <v>100</v>
      </c>
      <c r="C333" s="2" t="s">
        <v>270</v>
      </c>
      <c r="D333" s="28" t="s">
        <v>101</v>
      </c>
      <c r="E333" s="28" t="s">
        <v>18</v>
      </c>
      <c r="F333">
        <v>1</v>
      </c>
      <c r="G333">
        <v>1</v>
      </c>
      <c r="H333">
        <v>2</v>
      </c>
      <c r="I333" s="1">
        <v>0.5</v>
      </c>
      <c r="J333" s="2">
        <f>VLOOKUP(Query2[[#This Row],[TeamType]],[1]!Query9[[TeamType]:[Pct]], 4, FALSE)</f>
        <v>39</v>
      </c>
      <c r="K333" s="3">
        <f>Query2[[#This Row],[Total]]/Query2[[#This Row],[Team FGtype]]</f>
        <v>5.128205128205128E-2</v>
      </c>
      <c r="L333">
        <f>VLOOKUP(Query2[[#This Row],[team]],[1]!Query1[[team]:[Total]], 4, FALSE)</f>
        <v>61</v>
      </c>
      <c r="M333" s="3">
        <f>Query2[[#This Row],[Total]]/Query2[[#This Row],[Team Total]]</f>
        <v>3.2786885245901641E-2</v>
      </c>
      <c r="N333" s="4">
        <f>Query2[[#This Row],[Player/Team Total ]]*Query2[[#This Row],[Pct]]</f>
        <v>1.6393442622950821E-2</v>
      </c>
    </row>
    <row r="334" spans="1:14" x14ac:dyDescent="0.25">
      <c r="A334">
        <v>2024</v>
      </c>
      <c r="B334" s="28" t="s">
        <v>100</v>
      </c>
      <c r="C334" s="2" t="s">
        <v>303</v>
      </c>
      <c r="D334" s="28" t="s">
        <v>466</v>
      </c>
      <c r="E334" s="28" t="s">
        <v>11</v>
      </c>
      <c r="F334">
        <v>1</v>
      </c>
      <c r="G334">
        <v>1</v>
      </c>
      <c r="H334">
        <v>2</v>
      </c>
      <c r="I334" s="1">
        <v>0.5</v>
      </c>
      <c r="J334" s="2">
        <f>VLOOKUP(Query2[[#This Row],[TeamType]],[1]!Query9[[TeamType]:[Pct]], 4, FALSE)</f>
        <v>18</v>
      </c>
      <c r="K334" s="3">
        <f>Query2[[#This Row],[Total]]/Query2[[#This Row],[Team FGtype]]</f>
        <v>0.1111111111111111</v>
      </c>
      <c r="L334">
        <f>VLOOKUP(Query2[[#This Row],[team]],[1]!Query1[[team]:[Total]], 4, FALSE)</f>
        <v>61</v>
      </c>
      <c r="M334" s="3">
        <f>Query2[[#This Row],[Total]]/Query2[[#This Row],[Team Total]]</f>
        <v>3.2786885245901641E-2</v>
      </c>
      <c r="N334" s="4">
        <f>Query2[[#This Row],[Player/Team Total ]]*Query2[[#This Row],[Pct]]</f>
        <v>1.6393442622950821E-2</v>
      </c>
    </row>
    <row r="335" spans="1:14" x14ac:dyDescent="0.25">
      <c r="A335">
        <v>2024</v>
      </c>
      <c r="B335" s="28" t="s">
        <v>97</v>
      </c>
      <c r="C335" s="2" t="s">
        <v>267</v>
      </c>
      <c r="D335" s="28" t="s">
        <v>98</v>
      </c>
      <c r="E335" s="28" t="s">
        <v>18</v>
      </c>
      <c r="F335">
        <v>0</v>
      </c>
      <c r="G335">
        <v>2</v>
      </c>
      <c r="H335">
        <v>2</v>
      </c>
      <c r="I335" s="1">
        <v>0</v>
      </c>
      <c r="J335" s="2">
        <f>VLOOKUP(Query2[[#This Row],[TeamType]],[1]!Query9[[TeamType]:[Pct]], 4, FALSE)</f>
        <v>49</v>
      </c>
      <c r="K335" s="3">
        <f>Query2[[#This Row],[Total]]/Query2[[#This Row],[Team FGtype]]</f>
        <v>4.0816326530612242E-2</v>
      </c>
      <c r="L335">
        <f>VLOOKUP(Query2[[#This Row],[team]],[1]!Query1[[team]:[Total]], 4, FALSE)</f>
        <v>70</v>
      </c>
      <c r="M335" s="3">
        <f>Query2[[#This Row],[Total]]/Query2[[#This Row],[Team Total]]</f>
        <v>2.8571428571428571E-2</v>
      </c>
      <c r="N335" s="4">
        <f>Query2[[#This Row],[Player/Team Total ]]*Query2[[#This Row],[Pct]]</f>
        <v>0</v>
      </c>
    </row>
    <row r="336" spans="1:14" x14ac:dyDescent="0.25">
      <c r="A336">
        <v>2024</v>
      </c>
      <c r="B336" s="28" t="s">
        <v>97</v>
      </c>
      <c r="C336" s="2" t="s">
        <v>267</v>
      </c>
      <c r="D336" s="28" t="s">
        <v>457</v>
      </c>
      <c r="E336" s="28" t="s">
        <v>18</v>
      </c>
      <c r="F336">
        <v>0</v>
      </c>
      <c r="G336">
        <v>2</v>
      </c>
      <c r="H336">
        <v>2</v>
      </c>
      <c r="I336" s="1">
        <v>0</v>
      </c>
      <c r="J336" s="2">
        <f>VLOOKUP(Query2[[#This Row],[TeamType]],[1]!Query9[[TeamType]:[Pct]], 4, FALSE)</f>
        <v>49</v>
      </c>
      <c r="K336" s="3">
        <f>Query2[[#This Row],[Total]]/Query2[[#This Row],[Team FGtype]]</f>
        <v>4.0816326530612242E-2</v>
      </c>
      <c r="L336">
        <f>VLOOKUP(Query2[[#This Row],[team]],[1]!Query1[[team]:[Total]], 4, FALSE)</f>
        <v>70</v>
      </c>
      <c r="M336" s="3">
        <f>Query2[[#This Row],[Total]]/Query2[[#This Row],[Team Total]]</f>
        <v>2.8571428571428571E-2</v>
      </c>
      <c r="N336" s="4">
        <f>Query2[[#This Row],[Player/Team Total ]]*Query2[[#This Row],[Pct]]</f>
        <v>0</v>
      </c>
    </row>
    <row r="337" spans="1:14" x14ac:dyDescent="0.25">
      <c r="A337">
        <v>2024</v>
      </c>
      <c r="B337" s="28" t="s">
        <v>97</v>
      </c>
      <c r="C337" s="2" t="s">
        <v>307</v>
      </c>
      <c r="D337" s="28" t="s">
        <v>99</v>
      </c>
      <c r="E337" s="28" t="s">
        <v>11</v>
      </c>
      <c r="F337">
        <v>2</v>
      </c>
      <c r="G337">
        <v>0</v>
      </c>
      <c r="H337">
        <v>2</v>
      </c>
      <c r="I337" s="1">
        <v>1</v>
      </c>
      <c r="J337" s="2">
        <f>VLOOKUP(Query2[[#This Row],[TeamType]],[1]!Query9[[TeamType]:[Pct]], 4, FALSE)</f>
        <v>18</v>
      </c>
      <c r="K337" s="3">
        <f>Query2[[#This Row],[Total]]/Query2[[#This Row],[Team FGtype]]</f>
        <v>0.1111111111111111</v>
      </c>
      <c r="L337">
        <f>VLOOKUP(Query2[[#This Row],[team]],[1]!Query1[[team]:[Total]], 4, FALSE)</f>
        <v>70</v>
      </c>
      <c r="M337" s="3">
        <f>Query2[[#This Row],[Total]]/Query2[[#This Row],[Team Total]]</f>
        <v>2.8571428571428571E-2</v>
      </c>
      <c r="N337" s="4">
        <f>Query2[[#This Row],[Player/Team Total ]]*Query2[[#This Row],[Pct]]</f>
        <v>2.8571428571428571E-2</v>
      </c>
    </row>
    <row r="338" spans="1:14" x14ac:dyDescent="0.25">
      <c r="A338">
        <v>2024</v>
      </c>
      <c r="B338" s="28" t="s">
        <v>97</v>
      </c>
      <c r="C338" s="2" t="s">
        <v>267</v>
      </c>
      <c r="D338" s="28" t="s">
        <v>517</v>
      </c>
      <c r="E338" s="28" t="s">
        <v>18</v>
      </c>
      <c r="F338">
        <v>1</v>
      </c>
      <c r="G338">
        <v>1</v>
      </c>
      <c r="H338">
        <v>2</v>
      </c>
      <c r="I338" s="1">
        <v>0.5</v>
      </c>
      <c r="J338" s="2">
        <f>VLOOKUP(Query2[[#This Row],[TeamType]],[1]!Query9[[TeamType]:[Pct]], 4, FALSE)</f>
        <v>49</v>
      </c>
      <c r="K338" s="3">
        <f>Query2[[#This Row],[Total]]/Query2[[#This Row],[Team FGtype]]</f>
        <v>4.0816326530612242E-2</v>
      </c>
      <c r="L338">
        <f>VLOOKUP(Query2[[#This Row],[team]],[1]!Query1[[team]:[Total]], 4, FALSE)</f>
        <v>70</v>
      </c>
      <c r="M338" s="3">
        <f>Query2[[#This Row],[Total]]/Query2[[#This Row],[Team Total]]</f>
        <v>2.8571428571428571E-2</v>
      </c>
      <c r="N338" s="4">
        <f>Query2[[#This Row],[Player/Team Total ]]*Query2[[#This Row],[Pct]]</f>
        <v>1.4285714285714285E-2</v>
      </c>
    </row>
    <row r="339" spans="1:14" x14ac:dyDescent="0.25">
      <c r="A339">
        <v>2024</v>
      </c>
      <c r="B339" s="28" t="s">
        <v>27</v>
      </c>
      <c r="C339" s="2" t="s">
        <v>304</v>
      </c>
      <c r="D339" s="28" t="s">
        <v>114</v>
      </c>
      <c r="E339" s="28" t="s">
        <v>83</v>
      </c>
      <c r="F339">
        <v>2</v>
      </c>
      <c r="G339">
        <v>0</v>
      </c>
      <c r="H339">
        <v>2</v>
      </c>
      <c r="I339" s="1">
        <v>1</v>
      </c>
      <c r="J339" s="2">
        <f>VLOOKUP(Query2[[#This Row],[TeamType]],[1]!Query9[[TeamType]:[Pct]], 4, FALSE)</f>
        <v>6</v>
      </c>
      <c r="K339" s="3">
        <f>Query2[[#This Row],[Total]]/Query2[[#This Row],[Team FGtype]]</f>
        <v>0.33333333333333331</v>
      </c>
      <c r="L339">
        <f>VLOOKUP(Query2[[#This Row],[team]],[1]!Query1[[team]:[Total]], 4, FALSE)</f>
        <v>74</v>
      </c>
      <c r="M339" s="3">
        <f>Query2[[#This Row],[Total]]/Query2[[#This Row],[Team Total]]</f>
        <v>2.7027027027027029E-2</v>
      </c>
      <c r="N339" s="4">
        <f>Query2[[#This Row],[Player/Team Total ]]*Query2[[#This Row],[Pct]]</f>
        <v>2.7027027027027029E-2</v>
      </c>
    </row>
    <row r="340" spans="1:14" x14ac:dyDescent="0.25">
      <c r="A340">
        <v>2024</v>
      </c>
      <c r="B340" s="28" t="s">
        <v>27</v>
      </c>
      <c r="C340" s="2" t="s">
        <v>304</v>
      </c>
      <c r="D340" s="28" t="s">
        <v>28</v>
      </c>
      <c r="E340" s="28" t="s">
        <v>83</v>
      </c>
      <c r="F340">
        <v>1</v>
      </c>
      <c r="G340">
        <v>1</v>
      </c>
      <c r="H340">
        <v>2</v>
      </c>
      <c r="I340" s="1">
        <v>0.5</v>
      </c>
      <c r="J340" s="2">
        <f>VLOOKUP(Query2[[#This Row],[TeamType]],[1]!Query9[[TeamType]:[Pct]], 4, FALSE)</f>
        <v>6</v>
      </c>
      <c r="K340" s="3">
        <f>Query2[[#This Row],[Total]]/Query2[[#This Row],[Team FGtype]]</f>
        <v>0.33333333333333331</v>
      </c>
      <c r="L340">
        <f>VLOOKUP(Query2[[#This Row],[team]],[1]!Query1[[team]:[Total]], 4, FALSE)</f>
        <v>74</v>
      </c>
      <c r="M340" s="3">
        <f>Query2[[#This Row],[Total]]/Query2[[#This Row],[Team Total]]</f>
        <v>2.7027027027027029E-2</v>
      </c>
      <c r="N340" s="4">
        <f>Query2[[#This Row],[Player/Team Total ]]*Query2[[#This Row],[Pct]]</f>
        <v>1.3513513513513514E-2</v>
      </c>
    </row>
    <row r="341" spans="1:14" x14ac:dyDescent="0.25">
      <c r="A341">
        <v>2024</v>
      </c>
      <c r="B341" s="28" t="s">
        <v>100</v>
      </c>
      <c r="C341" s="2" t="s">
        <v>303</v>
      </c>
      <c r="D341" s="28" t="s">
        <v>326</v>
      </c>
      <c r="E341" s="28" t="s">
        <v>11</v>
      </c>
      <c r="F341">
        <v>0</v>
      </c>
      <c r="G341">
        <v>2</v>
      </c>
      <c r="H341">
        <v>2</v>
      </c>
      <c r="I341" s="1">
        <v>0</v>
      </c>
      <c r="J341" s="2">
        <f>VLOOKUP(Query2[[#This Row],[TeamType]],[1]!Query9[[TeamType]:[Pct]], 4, FALSE)</f>
        <v>18</v>
      </c>
      <c r="K341" s="3">
        <f>Query2[[#This Row],[Total]]/Query2[[#This Row],[Team FGtype]]</f>
        <v>0.1111111111111111</v>
      </c>
      <c r="L341">
        <f>VLOOKUP(Query2[[#This Row],[team]],[1]!Query1[[team]:[Total]], 4, FALSE)</f>
        <v>61</v>
      </c>
      <c r="M341" s="3">
        <f>Query2[[#This Row],[Total]]/Query2[[#This Row],[Team Total]]</f>
        <v>3.2786885245901641E-2</v>
      </c>
      <c r="N341" s="4">
        <f>Query2[[#This Row],[Player/Team Total ]]*Query2[[#This Row],[Pct]]</f>
        <v>0</v>
      </c>
    </row>
    <row r="342" spans="1:14" x14ac:dyDescent="0.25">
      <c r="A342">
        <v>2024</v>
      </c>
      <c r="B342" s="28" t="s">
        <v>100</v>
      </c>
      <c r="C342" s="2" t="s">
        <v>270</v>
      </c>
      <c r="D342" s="28" t="s">
        <v>459</v>
      </c>
      <c r="E342" s="28" t="s">
        <v>18</v>
      </c>
      <c r="F342">
        <v>1</v>
      </c>
      <c r="G342">
        <v>1</v>
      </c>
      <c r="H342">
        <v>2</v>
      </c>
      <c r="I342" s="1">
        <v>0.5</v>
      </c>
      <c r="J342" s="2">
        <f>VLOOKUP(Query2[[#This Row],[TeamType]],[1]!Query9[[TeamType]:[Pct]], 4, FALSE)</f>
        <v>39</v>
      </c>
      <c r="K342" s="3">
        <f>Query2[[#This Row],[Total]]/Query2[[#This Row],[Team FGtype]]</f>
        <v>5.128205128205128E-2</v>
      </c>
      <c r="L342">
        <f>VLOOKUP(Query2[[#This Row],[team]],[1]!Query1[[team]:[Total]], 4, FALSE)</f>
        <v>61</v>
      </c>
      <c r="M342" s="3">
        <f>Query2[[#This Row],[Total]]/Query2[[#This Row],[Team Total]]</f>
        <v>3.2786885245901641E-2</v>
      </c>
      <c r="N342" s="4">
        <f>Query2[[#This Row],[Player/Team Total ]]*Query2[[#This Row],[Pct]]</f>
        <v>1.6393442622950821E-2</v>
      </c>
    </row>
    <row r="343" spans="1:14" x14ac:dyDescent="0.25">
      <c r="A343">
        <v>2024</v>
      </c>
      <c r="B343" s="28" t="s">
        <v>100</v>
      </c>
      <c r="C343" s="2" t="s">
        <v>270</v>
      </c>
      <c r="D343" s="28" t="s">
        <v>465</v>
      </c>
      <c r="E343" s="28" t="s">
        <v>18</v>
      </c>
      <c r="F343">
        <v>2</v>
      </c>
      <c r="G343">
        <v>0</v>
      </c>
      <c r="H343">
        <v>2</v>
      </c>
      <c r="I343" s="1">
        <v>1</v>
      </c>
      <c r="J343" s="2">
        <f>VLOOKUP(Query2[[#This Row],[TeamType]],[1]!Query9[[TeamType]:[Pct]], 4, FALSE)</f>
        <v>39</v>
      </c>
      <c r="K343" s="3">
        <f>Query2[[#This Row],[Total]]/Query2[[#This Row],[Team FGtype]]</f>
        <v>5.128205128205128E-2</v>
      </c>
      <c r="L343">
        <f>VLOOKUP(Query2[[#This Row],[team]],[1]!Query1[[team]:[Total]], 4, FALSE)</f>
        <v>61</v>
      </c>
      <c r="M343" s="3">
        <f>Query2[[#This Row],[Total]]/Query2[[#This Row],[Team Total]]</f>
        <v>3.2786885245901641E-2</v>
      </c>
      <c r="N343" s="4">
        <f>Query2[[#This Row],[Player/Team Total ]]*Query2[[#This Row],[Pct]]</f>
        <v>3.2786885245901641E-2</v>
      </c>
    </row>
    <row r="344" spans="1:14" x14ac:dyDescent="0.25">
      <c r="A344">
        <v>2024</v>
      </c>
      <c r="B344" s="28" t="s">
        <v>100</v>
      </c>
      <c r="C344" s="2" t="s">
        <v>303</v>
      </c>
      <c r="D344" s="28" t="s">
        <v>465</v>
      </c>
      <c r="E344" s="28" t="s">
        <v>11</v>
      </c>
      <c r="F344">
        <v>1</v>
      </c>
      <c r="G344">
        <v>1</v>
      </c>
      <c r="H344">
        <v>2</v>
      </c>
      <c r="I344" s="1">
        <v>0.5</v>
      </c>
      <c r="J344" s="2">
        <f>VLOOKUP(Query2[[#This Row],[TeamType]],[1]!Query9[[TeamType]:[Pct]], 4, FALSE)</f>
        <v>18</v>
      </c>
      <c r="K344" s="3">
        <f>Query2[[#This Row],[Total]]/Query2[[#This Row],[Team FGtype]]</f>
        <v>0.1111111111111111</v>
      </c>
      <c r="L344">
        <f>VLOOKUP(Query2[[#This Row],[team]],[1]!Query1[[team]:[Total]], 4, FALSE)</f>
        <v>61</v>
      </c>
      <c r="M344" s="3">
        <f>Query2[[#This Row],[Total]]/Query2[[#This Row],[Team Total]]</f>
        <v>3.2786885245901641E-2</v>
      </c>
      <c r="N344" s="4">
        <f>Query2[[#This Row],[Player/Team Total ]]*Query2[[#This Row],[Pct]]</f>
        <v>1.6393442622950821E-2</v>
      </c>
    </row>
    <row r="345" spans="1:14" x14ac:dyDescent="0.25">
      <c r="A345">
        <v>2024</v>
      </c>
      <c r="B345" s="28" t="s">
        <v>46</v>
      </c>
      <c r="C345" s="2" t="s">
        <v>268</v>
      </c>
      <c r="D345" s="28" t="s">
        <v>195</v>
      </c>
      <c r="E345" s="28" t="s">
        <v>11</v>
      </c>
      <c r="F345">
        <v>0</v>
      </c>
      <c r="G345">
        <v>2</v>
      </c>
      <c r="H345">
        <v>2</v>
      </c>
      <c r="I345" s="1">
        <v>0</v>
      </c>
      <c r="J345" s="2">
        <f>VLOOKUP(Query2[[#This Row],[TeamType]],[1]!Query9[[TeamType]:[Pct]], 4, FALSE)</f>
        <v>24</v>
      </c>
      <c r="K345" s="3">
        <f>Query2[[#This Row],[Total]]/Query2[[#This Row],[Team FGtype]]</f>
        <v>8.3333333333333329E-2</v>
      </c>
      <c r="L345">
        <f>VLOOKUP(Query2[[#This Row],[team]],[1]!Query1[[team]:[Total]], 4, FALSE)</f>
        <v>71</v>
      </c>
      <c r="M345" s="3">
        <f>Query2[[#This Row],[Total]]/Query2[[#This Row],[Team Total]]</f>
        <v>2.8169014084507043E-2</v>
      </c>
      <c r="N345" s="4">
        <f>Query2[[#This Row],[Player/Team Total ]]*Query2[[#This Row],[Pct]]</f>
        <v>0</v>
      </c>
    </row>
    <row r="346" spans="1:14" x14ac:dyDescent="0.25">
      <c r="A346">
        <v>2024</v>
      </c>
      <c r="B346" s="28" t="s">
        <v>46</v>
      </c>
      <c r="C346" s="2" t="s">
        <v>305</v>
      </c>
      <c r="D346" s="28" t="s">
        <v>47</v>
      </c>
      <c r="E346" s="28" t="s">
        <v>83</v>
      </c>
      <c r="F346">
        <v>2</v>
      </c>
      <c r="G346">
        <v>0</v>
      </c>
      <c r="H346">
        <v>2</v>
      </c>
      <c r="I346" s="1">
        <v>1</v>
      </c>
      <c r="J346" s="2">
        <f>VLOOKUP(Query2[[#This Row],[TeamType]],[1]!Query9[[TeamType]:[Pct]], 4, FALSE)</f>
        <v>4</v>
      </c>
      <c r="K346" s="3">
        <f>Query2[[#This Row],[Total]]/Query2[[#This Row],[Team FGtype]]</f>
        <v>0.5</v>
      </c>
      <c r="L346">
        <f>VLOOKUP(Query2[[#This Row],[team]],[1]!Query1[[team]:[Total]], 4, FALSE)</f>
        <v>71</v>
      </c>
      <c r="M346" s="3">
        <f>Query2[[#This Row],[Total]]/Query2[[#This Row],[Team Total]]</f>
        <v>2.8169014084507043E-2</v>
      </c>
      <c r="N346" s="4">
        <f>Query2[[#This Row],[Player/Team Total ]]*Query2[[#This Row],[Pct]]</f>
        <v>2.8169014084507043E-2</v>
      </c>
    </row>
    <row r="347" spans="1:14" x14ac:dyDescent="0.25">
      <c r="A347">
        <v>2024</v>
      </c>
      <c r="B347" s="28" t="s">
        <v>120</v>
      </c>
      <c r="C347" s="2" t="s">
        <v>310</v>
      </c>
      <c r="D347" s="28" t="s">
        <v>121</v>
      </c>
      <c r="E347" s="28" t="s">
        <v>83</v>
      </c>
      <c r="F347">
        <v>2</v>
      </c>
      <c r="G347">
        <v>0</v>
      </c>
      <c r="H347">
        <v>2</v>
      </c>
      <c r="I347" s="1">
        <v>1</v>
      </c>
      <c r="J347" s="2">
        <f>VLOOKUP(Query2[[#This Row],[TeamType]],[1]!Query9[[TeamType]:[Pct]], 4, FALSE)</f>
        <v>5</v>
      </c>
      <c r="K347" s="3">
        <f>Query2[[#This Row],[Total]]/Query2[[#This Row],[Team FGtype]]</f>
        <v>0.4</v>
      </c>
      <c r="L347">
        <f>VLOOKUP(Query2[[#This Row],[team]],[1]!Query1[[team]:[Total]], 4, FALSE)</f>
        <v>73</v>
      </c>
      <c r="M347" s="3">
        <f>Query2[[#This Row],[Total]]/Query2[[#This Row],[Team Total]]</f>
        <v>2.7397260273972601E-2</v>
      </c>
      <c r="N347" s="4">
        <f>Query2[[#This Row],[Player/Team Total ]]*Query2[[#This Row],[Pct]]</f>
        <v>2.7397260273972601E-2</v>
      </c>
    </row>
    <row r="348" spans="1:14" x14ac:dyDescent="0.25">
      <c r="A348">
        <v>2024</v>
      </c>
      <c r="B348" s="28" t="s">
        <v>29</v>
      </c>
      <c r="C348" s="2" t="s">
        <v>240</v>
      </c>
      <c r="D348" s="28" t="s">
        <v>128</v>
      </c>
      <c r="E348" s="28" t="s">
        <v>18</v>
      </c>
      <c r="F348">
        <v>0</v>
      </c>
      <c r="G348">
        <v>2</v>
      </c>
      <c r="H348">
        <v>2</v>
      </c>
      <c r="I348" s="1">
        <v>0</v>
      </c>
      <c r="J348" s="2">
        <f>VLOOKUP(Query2[[#This Row],[TeamType]],[1]!Query9[[TeamType]:[Pct]], 4, FALSE)</f>
        <v>60</v>
      </c>
      <c r="K348" s="3">
        <f>Query2[[#This Row],[Total]]/Query2[[#This Row],[Team FGtype]]</f>
        <v>3.3333333333333333E-2</v>
      </c>
      <c r="L348">
        <f>VLOOKUP(Query2[[#This Row],[team]],[1]!Query1[[team]:[Total]], 4, FALSE)</f>
        <v>94</v>
      </c>
      <c r="M348" s="3">
        <f>Query2[[#This Row],[Total]]/Query2[[#This Row],[Team Total]]</f>
        <v>2.1276595744680851E-2</v>
      </c>
      <c r="N348" s="4">
        <f>Query2[[#This Row],[Player/Team Total ]]*Query2[[#This Row],[Pct]]</f>
        <v>0</v>
      </c>
    </row>
    <row r="349" spans="1:14" x14ac:dyDescent="0.25">
      <c r="A349">
        <v>2024</v>
      </c>
      <c r="B349" s="28" t="s">
        <v>120</v>
      </c>
      <c r="C349" s="2" t="s">
        <v>263</v>
      </c>
      <c r="D349" s="28" t="s">
        <v>445</v>
      </c>
      <c r="E349" s="28" t="s">
        <v>18</v>
      </c>
      <c r="F349">
        <v>1</v>
      </c>
      <c r="G349">
        <v>1</v>
      </c>
      <c r="H349">
        <v>2</v>
      </c>
      <c r="I349" s="1">
        <v>0.5</v>
      </c>
      <c r="J349" s="2">
        <f>VLOOKUP(Query2[[#This Row],[TeamType]],[1]!Query9[[TeamType]:[Pct]], 4, FALSE)</f>
        <v>45</v>
      </c>
      <c r="K349" s="3">
        <f>Query2[[#This Row],[Total]]/Query2[[#This Row],[Team FGtype]]</f>
        <v>4.4444444444444446E-2</v>
      </c>
      <c r="L349">
        <f>VLOOKUP(Query2[[#This Row],[team]],[1]!Query1[[team]:[Total]], 4, FALSE)</f>
        <v>73</v>
      </c>
      <c r="M349" s="3">
        <f>Query2[[#This Row],[Total]]/Query2[[#This Row],[Team Total]]</f>
        <v>2.7397260273972601E-2</v>
      </c>
      <c r="N349" s="4">
        <f>Query2[[#This Row],[Player/Team Total ]]*Query2[[#This Row],[Pct]]</f>
        <v>1.3698630136986301E-2</v>
      </c>
    </row>
    <row r="350" spans="1:14" x14ac:dyDescent="0.25">
      <c r="A350">
        <v>2024</v>
      </c>
      <c r="B350" s="28" t="s">
        <v>44</v>
      </c>
      <c r="C350" s="2" t="s">
        <v>309</v>
      </c>
      <c r="D350" s="28" t="s">
        <v>45</v>
      </c>
      <c r="E350" s="28" t="s">
        <v>83</v>
      </c>
      <c r="F350">
        <v>2</v>
      </c>
      <c r="G350">
        <v>0</v>
      </c>
      <c r="H350">
        <v>2</v>
      </c>
      <c r="I350" s="1">
        <v>1</v>
      </c>
      <c r="J350" s="2">
        <f>VLOOKUP(Query2[[#This Row],[TeamType]],[1]!Query9[[TeamType]:[Pct]], 4, FALSE)</f>
        <v>6</v>
      </c>
      <c r="K350" s="3">
        <f>Query2[[#This Row],[Total]]/Query2[[#This Row],[Team FGtype]]</f>
        <v>0.33333333333333331</v>
      </c>
      <c r="L350">
        <f>VLOOKUP(Query2[[#This Row],[team]],[1]!Query1[[team]:[Total]], 4, FALSE)</f>
        <v>82</v>
      </c>
      <c r="M350" s="3">
        <f>Query2[[#This Row],[Total]]/Query2[[#This Row],[Team Total]]</f>
        <v>2.4390243902439025E-2</v>
      </c>
      <c r="N350" s="4">
        <f>Query2[[#This Row],[Player/Team Total ]]*Query2[[#This Row],[Pct]]</f>
        <v>2.4390243902439025E-2</v>
      </c>
    </row>
    <row r="351" spans="1:14" x14ac:dyDescent="0.25">
      <c r="A351">
        <v>2024</v>
      </c>
      <c r="B351" s="28" t="s">
        <v>120</v>
      </c>
      <c r="C351" s="2" t="s">
        <v>310</v>
      </c>
      <c r="D351" s="28" t="s">
        <v>164</v>
      </c>
      <c r="E351" s="28" t="s">
        <v>83</v>
      </c>
      <c r="F351">
        <v>2</v>
      </c>
      <c r="G351">
        <v>0</v>
      </c>
      <c r="H351">
        <v>2</v>
      </c>
      <c r="I351" s="1">
        <v>1</v>
      </c>
      <c r="J351" s="2">
        <f>VLOOKUP(Query2[[#This Row],[TeamType]],[1]!Query9[[TeamType]:[Pct]], 4, FALSE)</f>
        <v>5</v>
      </c>
      <c r="K351" s="3">
        <f>Query2[[#This Row],[Total]]/Query2[[#This Row],[Team FGtype]]</f>
        <v>0.4</v>
      </c>
      <c r="L351">
        <f>VLOOKUP(Query2[[#This Row],[team]],[1]!Query1[[team]:[Total]], 4, FALSE)</f>
        <v>73</v>
      </c>
      <c r="M351" s="3">
        <f>Query2[[#This Row],[Total]]/Query2[[#This Row],[Team Total]]</f>
        <v>2.7397260273972601E-2</v>
      </c>
      <c r="N351" s="4">
        <f>Query2[[#This Row],[Player/Team Total ]]*Query2[[#This Row],[Pct]]</f>
        <v>2.7397260273972601E-2</v>
      </c>
    </row>
    <row r="352" spans="1:14" x14ac:dyDescent="0.25">
      <c r="A352">
        <v>2024</v>
      </c>
      <c r="B352" s="28" t="s">
        <v>120</v>
      </c>
      <c r="C352" s="2" t="s">
        <v>263</v>
      </c>
      <c r="D352" s="28" t="s">
        <v>475</v>
      </c>
      <c r="E352" s="28" t="s">
        <v>18</v>
      </c>
      <c r="F352">
        <v>2</v>
      </c>
      <c r="G352">
        <v>0</v>
      </c>
      <c r="H352">
        <v>2</v>
      </c>
      <c r="I352" s="1">
        <v>1</v>
      </c>
      <c r="J352" s="2">
        <f>VLOOKUP(Query2[[#This Row],[TeamType]],[1]!Query9[[TeamType]:[Pct]], 4, FALSE)</f>
        <v>45</v>
      </c>
      <c r="K352" s="3">
        <f>Query2[[#This Row],[Total]]/Query2[[#This Row],[Team FGtype]]</f>
        <v>4.4444444444444446E-2</v>
      </c>
      <c r="L352">
        <f>VLOOKUP(Query2[[#This Row],[team]],[1]!Query1[[team]:[Total]], 4, FALSE)</f>
        <v>73</v>
      </c>
      <c r="M352" s="3">
        <f>Query2[[#This Row],[Total]]/Query2[[#This Row],[Team Total]]</f>
        <v>2.7397260273972601E-2</v>
      </c>
      <c r="N352" s="4">
        <f>Query2[[#This Row],[Player/Team Total ]]*Query2[[#This Row],[Pct]]</f>
        <v>2.7397260273972601E-2</v>
      </c>
    </row>
    <row r="353" spans="1:14" x14ac:dyDescent="0.25">
      <c r="A353">
        <v>2024</v>
      </c>
      <c r="B353" s="28" t="s">
        <v>49</v>
      </c>
      <c r="C353" s="2" t="s">
        <v>266</v>
      </c>
      <c r="D353" s="28" t="s">
        <v>179</v>
      </c>
      <c r="E353" s="28" t="s">
        <v>18</v>
      </c>
      <c r="F353">
        <v>2</v>
      </c>
      <c r="G353">
        <v>0</v>
      </c>
      <c r="H353">
        <v>2</v>
      </c>
      <c r="I353" s="1">
        <v>1</v>
      </c>
      <c r="J353" s="2">
        <f>VLOOKUP(Query2[[#This Row],[TeamType]],[1]!Query9[[TeamType]:[Pct]], 4, FALSE)</f>
        <v>47</v>
      </c>
      <c r="K353" s="3">
        <f>Query2[[#This Row],[Total]]/Query2[[#This Row],[Team FGtype]]</f>
        <v>4.2553191489361701E-2</v>
      </c>
      <c r="L353">
        <f>VLOOKUP(Query2[[#This Row],[team]],[1]!Query1[[team]:[Total]], 4, FALSE)</f>
        <v>79</v>
      </c>
      <c r="M353" s="3">
        <f>Query2[[#This Row],[Total]]/Query2[[#This Row],[Team Total]]</f>
        <v>2.5316455696202531E-2</v>
      </c>
      <c r="N353" s="4">
        <f>Query2[[#This Row],[Player/Team Total ]]*Query2[[#This Row],[Pct]]</f>
        <v>2.5316455696202531E-2</v>
      </c>
    </row>
    <row r="354" spans="1:14" x14ac:dyDescent="0.25">
      <c r="A354">
        <v>2024</v>
      </c>
      <c r="B354" s="28" t="s">
        <v>49</v>
      </c>
      <c r="C354" s="2" t="s">
        <v>266</v>
      </c>
      <c r="D354" s="28" t="s">
        <v>518</v>
      </c>
      <c r="E354" s="28" t="s">
        <v>18</v>
      </c>
      <c r="F354">
        <v>2</v>
      </c>
      <c r="G354">
        <v>0</v>
      </c>
      <c r="H354">
        <v>2</v>
      </c>
      <c r="I354" s="1">
        <v>1</v>
      </c>
      <c r="J354" s="2">
        <f>VLOOKUP(Query2[[#This Row],[TeamType]],[1]!Query9[[TeamType]:[Pct]], 4, FALSE)</f>
        <v>47</v>
      </c>
      <c r="K354" s="3">
        <f>Query2[[#This Row],[Total]]/Query2[[#This Row],[Team FGtype]]</f>
        <v>4.2553191489361701E-2</v>
      </c>
      <c r="L354">
        <f>VLOOKUP(Query2[[#This Row],[team]],[1]!Query1[[team]:[Total]], 4, FALSE)</f>
        <v>79</v>
      </c>
      <c r="M354" s="3">
        <f>Query2[[#This Row],[Total]]/Query2[[#This Row],[Team Total]]</f>
        <v>2.5316455696202531E-2</v>
      </c>
      <c r="N354" s="4">
        <f>Query2[[#This Row],[Player/Team Total ]]*Query2[[#This Row],[Pct]]</f>
        <v>2.5316455696202531E-2</v>
      </c>
    </row>
    <row r="355" spans="1:14" x14ac:dyDescent="0.25">
      <c r="A355">
        <v>2024</v>
      </c>
      <c r="B355" s="28" t="s">
        <v>44</v>
      </c>
      <c r="C355" s="2" t="s">
        <v>264</v>
      </c>
      <c r="D355" s="28" t="s">
        <v>166</v>
      </c>
      <c r="E355" s="28" t="s">
        <v>18</v>
      </c>
      <c r="F355">
        <v>2</v>
      </c>
      <c r="G355">
        <v>0</v>
      </c>
      <c r="H355">
        <v>2</v>
      </c>
      <c r="I355" s="1">
        <v>1</v>
      </c>
      <c r="J355" s="2">
        <f>VLOOKUP(Query2[[#This Row],[TeamType]],[1]!Query9[[TeamType]:[Pct]], 4, FALSE)</f>
        <v>53</v>
      </c>
      <c r="K355" s="3">
        <f>Query2[[#This Row],[Total]]/Query2[[#This Row],[Team FGtype]]</f>
        <v>3.7735849056603772E-2</v>
      </c>
      <c r="L355">
        <f>VLOOKUP(Query2[[#This Row],[team]],[1]!Query1[[team]:[Total]], 4, FALSE)</f>
        <v>82</v>
      </c>
      <c r="M355" s="3">
        <f>Query2[[#This Row],[Total]]/Query2[[#This Row],[Team Total]]</f>
        <v>2.4390243902439025E-2</v>
      </c>
      <c r="N355" s="4">
        <f>Query2[[#This Row],[Player/Team Total ]]*Query2[[#This Row],[Pct]]</f>
        <v>2.4390243902439025E-2</v>
      </c>
    </row>
    <row r="356" spans="1:14" x14ac:dyDescent="0.25">
      <c r="A356">
        <v>2024</v>
      </c>
      <c r="B356" s="28" t="s">
        <v>51</v>
      </c>
      <c r="C356" s="2" t="s">
        <v>279</v>
      </c>
      <c r="D356" s="28" t="s">
        <v>227</v>
      </c>
      <c r="E356" s="28" t="s">
        <v>11</v>
      </c>
      <c r="F356">
        <v>1</v>
      </c>
      <c r="G356">
        <v>1</v>
      </c>
      <c r="H356">
        <v>2</v>
      </c>
      <c r="I356" s="1">
        <v>0.5</v>
      </c>
      <c r="J356" s="2">
        <f>VLOOKUP(Query2[[#This Row],[TeamType]],[1]!Query9[[TeamType]:[Pct]], 4, FALSE)</f>
        <v>28</v>
      </c>
      <c r="K356" s="3">
        <f>Query2[[#This Row],[Total]]/Query2[[#This Row],[Team FGtype]]</f>
        <v>7.1428571428571425E-2</v>
      </c>
      <c r="L356">
        <f>VLOOKUP(Query2[[#This Row],[team]],[1]!Query1[[team]:[Total]], 4, FALSE)</f>
        <v>79</v>
      </c>
      <c r="M356" s="3">
        <f>Query2[[#This Row],[Total]]/Query2[[#This Row],[Team Total]]</f>
        <v>2.5316455696202531E-2</v>
      </c>
      <c r="N356" s="4">
        <f>Query2[[#This Row],[Player/Team Total ]]*Query2[[#This Row],[Pct]]</f>
        <v>1.2658227848101266E-2</v>
      </c>
    </row>
    <row r="357" spans="1:14" x14ac:dyDescent="0.25">
      <c r="A357">
        <v>2024</v>
      </c>
      <c r="B357" s="28" t="s">
        <v>70</v>
      </c>
      <c r="C357" s="2" t="s">
        <v>287</v>
      </c>
      <c r="D357" s="28" t="s">
        <v>108</v>
      </c>
      <c r="E357" s="28" t="s">
        <v>11</v>
      </c>
      <c r="F357">
        <v>0</v>
      </c>
      <c r="G357">
        <v>2</v>
      </c>
      <c r="H357">
        <v>2</v>
      </c>
      <c r="I357" s="1">
        <v>0</v>
      </c>
      <c r="J357" s="2">
        <f>VLOOKUP(Query2[[#This Row],[TeamType]],[1]!Query9[[TeamType]:[Pct]], 4, FALSE)</f>
        <v>34</v>
      </c>
      <c r="K357" s="3">
        <f>Query2[[#This Row],[Total]]/Query2[[#This Row],[Team FGtype]]</f>
        <v>5.8823529411764705E-2</v>
      </c>
      <c r="L357">
        <f>VLOOKUP(Query2[[#This Row],[team]],[1]!Query1[[team]:[Total]], 4, FALSE)</f>
        <v>88</v>
      </c>
      <c r="M357" s="3">
        <f>Query2[[#This Row],[Total]]/Query2[[#This Row],[Team Total]]</f>
        <v>2.2727272727272728E-2</v>
      </c>
      <c r="N357" s="4">
        <f>Query2[[#This Row],[Player/Team Total ]]*Query2[[#This Row],[Pct]]</f>
        <v>0</v>
      </c>
    </row>
    <row r="358" spans="1:14" x14ac:dyDescent="0.25">
      <c r="A358">
        <v>2024</v>
      </c>
      <c r="B358" s="28" t="s">
        <v>70</v>
      </c>
      <c r="C358" s="2" t="s">
        <v>254</v>
      </c>
      <c r="D358" s="28" t="s">
        <v>519</v>
      </c>
      <c r="E358" s="28" t="s">
        <v>18</v>
      </c>
      <c r="F358">
        <v>1</v>
      </c>
      <c r="G358">
        <v>1</v>
      </c>
      <c r="H358">
        <v>2</v>
      </c>
      <c r="I358" s="1">
        <v>0.5</v>
      </c>
      <c r="J358" s="2">
        <f>VLOOKUP(Query2[[#This Row],[TeamType]],[1]!Query9[[TeamType]:[Pct]], 4, FALSE)</f>
        <v>48</v>
      </c>
      <c r="K358" s="3">
        <f>Query2[[#This Row],[Total]]/Query2[[#This Row],[Team FGtype]]</f>
        <v>4.1666666666666664E-2</v>
      </c>
      <c r="L358">
        <f>VLOOKUP(Query2[[#This Row],[team]],[1]!Query1[[team]:[Total]], 4, FALSE)</f>
        <v>88</v>
      </c>
      <c r="M358" s="3">
        <f>Query2[[#This Row],[Total]]/Query2[[#This Row],[Team Total]]</f>
        <v>2.2727272727272728E-2</v>
      </c>
      <c r="N358" s="4">
        <f>Query2[[#This Row],[Player/Team Total ]]*Query2[[#This Row],[Pct]]</f>
        <v>1.1363636363636364E-2</v>
      </c>
    </row>
    <row r="359" spans="1:14" x14ac:dyDescent="0.25">
      <c r="A359">
        <v>2024</v>
      </c>
      <c r="B359" s="28" t="s">
        <v>70</v>
      </c>
      <c r="C359" s="2" t="s">
        <v>254</v>
      </c>
      <c r="D359" s="28" t="s">
        <v>226</v>
      </c>
      <c r="E359" s="28" t="s">
        <v>18</v>
      </c>
      <c r="F359">
        <v>0</v>
      </c>
      <c r="G359">
        <v>2</v>
      </c>
      <c r="H359">
        <v>2</v>
      </c>
      <c r="I359" s="1">
        <v>0</v>
      </c>
      <c r="J359" s="2">
        <f>VLOOKUP(Query2[[#This Row],[TeamType]],[1]!Query9[[TeamType]:[Pct]], 4, FALSE)</f>
        <v>48</v>
      </c>
      <c r="K359" s="3">
        <f>Query2[[#This Row],[Total]]/Query2[[#This Row],[Team FGtype]]</f>
        <v>4.1666666666666664E-2</v>
      </c>
      <c r="L359">
        <f>VLOOKUP(Query2[[#This Row],[team]],[1]!Query1[[team]:[Total]], 4, FALSE)</f>
        <v>88</v>
      </c>
      <c r="M359" s="3">
        <f>Query2[[#This Row],[Total]]/Query2[[#This Row],[Team Total]]</f>
        <v>2.2727272727272728E-2</v>
      </c>
      <c r="N359" s="4">
        <f>Query2[[#This Row],[Player/Team Total ]]*Query2[[#This Row],[Pct]]</f>
        <v>0</v>
      </c>
    </row>
    <row r="360" spans="1:14" x14ac:dyDescent="0.25">
      <c r="A360">
        <v>2024</v>
      </c>
      <c r="B360" s="28" t="s">
        <v>70</v>
      </c>
      <c r="C360" s="2" t="s">
        <v>288</v>
      </c>
      <c r="D360" s="28" t="s">
        <v>220</v>
      </c>
      <c r="E360" s="28" t="s">
        <v>83</v>
      </c>
      <c r="F360">
        <v>1</v>
      </c>
      <c r="G360">
        <v>1</v>
      </c>
      <c r="H360">
        <v>2</v>
      </c>
      <c r="I360" s="1">
        <v>0.5</v>
      </c>
      <c r="J360" s="2">
        <f>VLOOKUP(Query2[[#This Row],[TeamType]],[1]!Query9[[TeamType]:[Pct]], 4, FALSE)</f>
        <v>6</v>
      </c>
      <c r="K360" s="3">
        <f>Query2[[#This Row],[Total]]/Query2[[#This Row],[Team FGtype]]</f>
        <v>0.33333333333333331</v>
      </c>
      <c r="L360">
        <f>VLOOKUP(Query2[[#This Row],[team]],[1]!Query1[[team]:[Total]], 4, FALSE)</f>
        <v>88</v>
      </c>
      <c r="M360" s="3">
        <f>Query2[[#This Row],[Total]]/Query2[[#This Row],[Team Total]]</f>
        <v>2.2727272727272728E-2</v>
      </c>
      <c r="N360" s="4">
        <f>Query2[[#This Row],[Player/Team Total ]]*Query2[[#This Row],[Pct]]</f>
        <v>1.1363636363636364E-2</v>
      </c>
    </row>
    <row r="361" spans="1:14" x14ac:dyDescent="0.25">
      <c r="A361">
        <v>2024</v>
      </c>
      <c r="B361" s="28" t="s">
        <v>70</v>
      </c>
      <c r="C361" s="2" t="s">
        <v>288</v>
      </c>
      <c r="D361" s="28" t="s">
        <v>80</v>
      </c>
      <c r="E361" s="28" t="s">
        <v>83</v>
      </c>
      <c r="F361">
        <v>1</v>
      </c>
      <c r="G361">
        <v>1</v>
      </c>
      <c r="H361">
        <v>2</v>
      </c>
      <c r="I361" s="1">
        <v>0.5</v>
      </c>
      <c r="J361" s="2">
        <f>VLOOKUP(Query2[[#This Row],[TeamType]],[1]!Query9[[TeamType]:[Pct]], 4, FALSE)</f>
        <v>6</v>
      </c>
      <c r="K361" s="3">
        <f>Query2[[#This Row],[Total]]/Query2[[#This Row],[Team FGtype]]</f>
        <v>0.33333333333333331</v>
      </c>
      <c r="L361">
        <f>VLOOKUP(Query2[[#This Row],[team]],[1]!Query1[[team]:[Total]], 4, FALSE)</f>
        <v>88</v>
      </c>
      <c r="M361" s="3">
        <f>Query2[[#This Row],[Total]]/Query2[[#This Row],[Team Total]]</f>
        <v>2.2727272727272728E-2</v>
      </c>
      <c r="N361" s="4">
        <f>Query2[[#This Row],[Player/Team Total ]]*Query2[[#This Row],[Pct]]</f>
        <v>1.1363636363636364E-2</v>
      </c>
    </row>
    <row r="362" spans="1:14" x14ac:dyDescent="0.25">
      <c r="A362">
        <v>2024</v>
      </c>
      <c r="B362" s="28" t="s">
        <v>15</v>
      </c>
      <c r="C362" s="2" t="s">
        <v>245</v>
      </c>
      <c r="D362" s="28" t="s">
        <v>476</v>
      </c>
      <c r="E362" s="28" t="s">
        <v>11</v>
      </c>
      <c r="F362">
        <v>0</v>
      </c>
      <c r="G362">
        <v>2</v>
      </c>
      <c r="H362">
        <v>2</v>
      </c>
      <c r="I362" s="1">
        <v>0</v>
      </c>
      <c r="J362" s="2">
        <f>VLOOKUP(Query2[[#This Row],[TeamType]],[1]!Query9[[TeamType]:[Pct]], 4, FALSE)</f>
        <v>30</v>
      </c>
      <c r="K362" s="3">
        <f>Query2[[#This Row],[Total]]/Query2[[#This Row],[Team FGtype]]</f>
        <v>6.6666666666666666E-2</v>
      </c>
      <c r="L362">
        <f>VLOOKUP(Query2[[#This Row],[team]],[1]!Query1[[team]:[Total]], 4, FALSE)</f>
        <v>84</v>
      </c>
      <c r="M362" s="3">
        <f>Query2[[#This Row],[Total]]/Query2[[#This Row],[Team Total]]</f>
        <v>2.3809523809523808E-2</v>
      </c>
      <c r="N362" s="4">
        <f>Query2[[#This Row],[Player/Team Total ]]*Query2[[#This Row],[Pct]]</f>
        <v>0</v>
      </c>
    </row>
    <row r="363" spans="1:14" x14ac:dyDescent="0.25">
      <c r="A363">
        <v>2024</v>
      </c>
      <c r="B363" s="28" t="s">
        <v>110</v>
      </c>
      <c r="C363" s="2" t="s">
        <v>292</v>
      </c>
      <c r="D363" s="28" t="s">
        <v>236</v>
      </c>
      <c r="E363" s="28" t="s">
        <v>83</v>
      </c>
      <c r="F363">
        <v>1</v>
      </c>
      <c r="G363">
        <v>1</v>
      </c>
      <c r="H363">
        <v>2</v>
      </c>
      <c r="I363" s="1">
        <v>0.5</v>
      </c>
      <c r="J363" s="2">
        <f>VLOOKUP(Query2[[#This Row],[TeamType]],[1]!Query9[[TeamType]:[Pct]], 4, FALSE)</f>
        <v>4</v>
      </c>
      <c r="K363" s="3">
        <f>Query2[[#This Row],[Total]]/Query2[[#This Row],[Team FGtype]]</f>
        <v>0.5</v>
      </c>
      <c r="L363">
        <f>VLOOKUP(Query2[[#This Row],[team]],[1]!Query1[[team]:[Total]], 4, FALSE)</f>
        <v>75</v>
      </c>
      <c r="M363" s="3">
        <f>Query2[[#This Row],[Total]]/Query2[[#This Row],[Team Total]]</f>
        <v>2.6666666666666668E-2</v>
      </c>
      <c r="N363" s="4">
        <f>Query2[[#This Row],[Player/Team Total ]]*Query2[[#This Row],[Pct]]</f>
        <v>1.3333333333333334E-2</v>
      </c>
    </row>
    <row r="364" spans="1:14" x14ac:dyDescent="0.25">
      <c r="A364">
        <v>2024</v>
      </c>
      <c r="B364" s="28" t="s">
        <v>110</v>
      </c>
      <c r="C364" s="2" t="s">
        <v>293</v>
      </c>
      <c r="D364" s="28" t="s">
        <v>507</v>
      </c>
      <c r="E364" s="28" t="s">
        <v>11</v>
      </c>
      <c r="F364">
        <v>1</v>
      </c>
      <c r="G364">
        <v>1</v>
      </c>
      <c r="H364">
        <v>2</v>
      </c>
      <c r="I364" s="1">
        <v>0.5</v>
      </c>
      <c r="J364" s="2">
        <f>VLOOKUP(Query2[[#This Row],[TeamType]],[1]!Query9[[TeamType]:[Pct]], 4, FALSE)</f>
        <v>38</v>
      </c>
      <c r="K364" s="3">
        <f>Query2[[#This Row],[Total]]/Query2[[#This Row],[Team FGtype]]</f>
        <v>5.2631578947368418E-2</v>
      </c>
      <c r="L364">
        <f>VLOOKUP(Query2[[#This Row],[team]],[1]!Query1[[team]:[Total]], 4, FALSE)</f>
        <v>75</v>
      </c>
      <c r="M364" s="3">
        <f>Query2[[#This Row],[Total]]/Query2[[#This Row],[Team Total]]</f>
        <v>2.6666666666666668E-2</v>
      </c>
      <c r="N364" s="4">
        <f>Query2[[#This Row],[Player/Team Total ]]*Query2[[#This Row],[Pct]]</f>
        <v>1.3333333333333334E-2</v>
      </c>
    </row>
    <row r="365" spans="1:14" x14ac:dyDescent="0.25">
      <c r="A365">
        <v>2024</v>
      </c>
      <c r="B365" s="28" t="s">
        <v>51</v>
      </c>
      <c r="C365" s="2" t="s">
        <v>289</v>
      </c>
      <c r="D365" s="28" t="s">
        <v>231</v>
      </c>
      <c r="E365" s="28" t="s">
        <v>83</v>
      </c>
      <c r="F365">
        <v>0</v>
      </c>
      <c r="G365">
        <v>2</v>
      </c>
      <c r="H365">
        <v>2</v>
      </c>
      <c r="I365" s="1">
        <v>0</v>
      </c>
      <c r="J365" s="2">
        <f>VLOOKUP(Query2[[#This Row],[TeamType]],[1]!Query9[[TeamType]:[Pct]], 4, FALSE)</f>
        <v>3</v>
      </c>
      <c r="K365" s="3">
        <f>Query2[[#This Row],[Total]]/Query2[[#This Row],[Team FGtype]]</f>
        <v>0.66666666666666663</v>
      </c>
      <c r="L365">
        <f>VLOOKUP(Query2[[#This Row],[team]],[1]!Query1[[team]:[Total]], 4, FALSE)</f>
        <v>79</v>
      </c>
      <c r="M365" s="3">
        <f>Query2[[#This Row],[Total]]/Query2[[#This Row],[Team Total]]</f>
        <v>2.5316455696202531E-2</v>
      </c>
      <c r="N365" s="4">
        <f>Query2[[#This Row],[Player/Team Total ]]*Query2[[#This Row],[Pct]]</f>
        <v>0</v>
      </c>
    </row>
    <row r="366" spans="1:14" x14ac:dyDescent="0.25">
      <c r="A366">
        <v>2024</v>
      </c>
      <c r="B366" s="28" t="s">
        <v>51</v>
      </c>
      <c r="C366" s="2" t="s">
        <v>279</v>
      </c>
      <c r="D366" s="28" t="s">
        <v>451</v>
      </c>
      <c r="E366" s="28" t="s">
        <v>11</v>
      </c>
      <c r="F366">
        <v>0</v>
      </c>
      <c r="G366">
        <v>2</v>
      </c>
      <c r="H366">
        <v>2</v>
      </c>
      <c r="I366" s="1">
        <v>0</v>
      </c>
      <c r="J366" s="2">
        <f>VLOOKUP(Query2[[#This Row],[TeamType]],[1]!Query9[[TeamType]:[Pct]], 4, FALSE)</f>
        <v>28</v>
      </c>
      <c r="K366" s="3">
        <f>Query2[[#This Row],[Total]]/Query2[[#This Row],[Team FGtype]]</f>
        <v>7.1428571428571425E-2</v>
      </c>
      <c r="L366">
        <f>VLOOKUP(Query2[[#This Row],[team]],[1]!Query1[[team]:[Total]], 4, FALSE)</f>
        <v>79</v>
      </c>
      <c r="M366" s="3">
        <f>Query2[[#This Row],[Total]]/Query2[[#This Row],[Team Total]]</f>
        <v>2.5316455696202531E-2</v>
      </c>
      <c r="N366" s="4">
        <f>Query2[[#This Row],[Player/Team Total ]]*Query2[[#This Row],[Pct]]</f>
        <v>0</v>
      </c>
    </row>
    <row r="367" spans="1:14" x14ac:dyDescent="0.25">
      <c r="A367">
        <v>2024</v>
      </c>
      <c r="B367" s="28" t="s">
        <v>51</v>
      </c>
      <c r="C367" s="2" t="s">
        <v>279</v>
      </c>
      <c r="D367" s="28" t="s">
        <v>489</v>
      </c>
      <c r="E367" s="28" t="s">
        <v>11</v>
      </c>
      <c r="F367">
        <v>0</v>
      </c>
      <c r="G367">
        <v>2</v>
      </c>
      <c r="H367">
        <v>2</v>
      </c>
      <c r="I367" s="1">
        <v>0</v>
      </c>
      <c r="J367" s="2">
        <f>VLOOKUP(Query2[[#This Row],[TeamType]],[1]!Query9[[TeamType]:[Pct]], 4, FALSE)</f>
        <v>28</v>
      </c>
      <c r="K367" s="3">
        <f>Query2[[#This Row],[Total]]/Query2[[#This Row],[Team FGtype]]</f>
        <v>7.1428571428571425E-2</v>
      </c>
      <c r="L367">
        <f>VLOOKUP(Query2[[#This Row],[team]],[1]!Query1[[team]:[Total]], 4, FALSE)</f>
        <v>79</v>
      </c>
      <c r="M367" s="3">
        <f>Query2[[#This Row],[Total]]/Query2[[#This Row],[Team Total]]</f>
        <v>2.5316455696202531E-2</v>
      </c>
      <c r="N367" s="4">
        <f>Query2[[#This Row],[Player/Team Total ]]*Query2[[#This Row],[Pct]]</f>
        <v>0</v>
      </c>
    </row>
    <row r="368" spans="1:14" x14ac:dyDescent="0.25">
      <c r="A368">
        <v>2024</v>
      </c>
      <c r="B368" s="28" t="s">
        <v>51</v>
      </c>
      <c r="C368" s="2" t="s">
        <v>255</v>
      </c>
      <c r="D368" s="28" t="s">
        <v>232</v>
      </c>
      <c r="E368" s="28" t="s">
        <v>18</v>
      </c>
      <c r="F368">
        <v>1</v>
      </c>
      <c r="G368">
        <v>1</v>
      </c>
      <c r="H368">
        <v>2</v>
      </c>
      <c r="I368" s="1">
        <v>0.5</v>
      </c>
      <c r="J368" s="2">
        <f>VLOOKUP(Query2[[#This Row],[TeamType]],[1]!Query9[[TeamType]:[Pct]], 4, FALSE)</f>
        <v>48</v>
      </c>
      <c r="K368" s="3">
        <f>Query2[[#This Row],[Total]]/Query2[[#This Row],[Team FGtype]]</f>
        <v>4.1666666666666664E-2</v>
      </c>
      <c r="L368">
        <f>VLOOKUP(Query2[[#This Row],[team]],[1]!Query1[[team]:[Total]], 4, FALSE)</f>
        <v>79</v>
      </c>
      <c r="M368" s="3">
        <f>Query2[[#This Row],[Total]]/Query2[[#This Row],[Team Total]]</f>
        <v>2.5316455696202531E-2</v>
      </c>
      <c r="N368" s="4">
        <f>Query2[[#This Row],[Player/Team Total ]]*Query2[[#This Row],[Pct]]</f>
        <v>1.2658227848101266E-2</v>
      </c>
    </row>
    <row r="369" spans="1:14" x14ac:dyDescent="0.25">
      <c r="A369">
        <v>2024</v>
      </c>
      <c r="B369" s="28" t="s">
        <v>51</v>
      </c>
      <c r="C369" s="2" t="s">
        <v>255</v>
      </c>
      <c r="D369" s="28" t="s">
        <v>72</v>
      </c>
      <c r="E369" s="28" t="s">
        <v>18</v>
      </c>
      <c r="F369">
        <v>1</v>
      </c>
      <c r="G369">
        <v>1</v>
      </c>
      <c r="H369">
        <v>2</v>
      </c>
      <c r="I369" s="1">
        <v>0.5</v>
      </c>
      <c r="J369" s="2">
        <f>VLOOKUP(Query2[[#This Row],[TeamType]],[1]!Query9[[TeamType]:[Pct]], 4, FALSE)</f>
        <v>48</v>
      </c>
      <c r="K369" s="3">
        <f>Query2[[#This Row],[Total]]/Query2[[#This Row],[Team FGtype]]</f>
        <v>4.1666666666666664E-2</v>
      </c>
      <c r="L369">
        <f>VLOOKUP(Query2[[#This Row],[team]],[1]!Query1[[team]:[Total]], 4, FALSE)</f>
        <v>79</v>
      </c>
      <c r="M369" s="3">
        <f>Query2[[#This Row],[Total]]/Query2[[#This Row],[Team Total]]</f>
        <v>2.5316455696202531E-2</v>
      </c>
      <c r="N369" s="4">
        <f>Query2[[#This Row],[Player/Team Total ]]*Query2[[#This Row],[Pct]]</f>
        <v>1.2658227848101266E-2</v>
      </c>
    </row>
    <row r="370" spans="1:14" x14ac:dyDescent="0.25">
      <c r="A370">
        <v>2024</v>
      </c>
      <c r="B370" s="28" t="s">
        <v>51</v>
      </c>
      <c r="C370" s="2" t="s">
        <v>255</v>
      </c>
      <c r="D370" s="28" t="s">
        <v>133</v>
      </c>
      <c r="E370" s="28" t="s">
        <v>18</v>
      </c>
      <c r="F370">
        <v>2</v>
      </c>
      <c r="G370">
        <v>0</v>
      </c>
      <c r="H370">
        <v>2</v>
      </c>
      <c r="I370" s="1">
        <v>1</v>
      </c>
      <c r="J370" s="2">
        <f>VLOOKUP(Query2[[#This Row],[TeamType]],[1]!Query9[[TeamType]:[Pct]], 4, FALSE)</f>
        <v>48</v>
      </c>
      <c r="K370" s="3">
        <f>Query2[[#This Row],[Total]]/Query2[[#This Row],[Team FGtype]]</f>
        <v>4.1666666666666664E-2</v>
      </c>
      <c r="L370">
        <f>VLOOKUP(Query2[[#This Row],[team]],[1]!Query1[[team]:[Total]], 4, FALSE)</f>
        <v>79</v>
      </c>
      <c r="M370" s="3">
        <f>Query2[[#This Row],[Total]]/Query2[[#This Row],[Team Total]]</f>
        <v>2.5316455696202531E-2</v>
      </c>
      <c r="N370" s="4">
        <f>Query2[[#This Row],[Player/Team Total ]]*Query2[[#This Row],[Pct]]</f>
        <v>2.5316455696202531E-2</v>
      </c>
    </row>
    <row r="371" spans="1:14" x14ac:dyDescent="0.25">
      <c r="A371">
        <v>2024</v>
      </c>
      <c r="B371" s="28" t="s">
        <v>55</v>
      </c>
      <c r="C371" s="2" t="s">
        <v>256</v>
      </c>
      <c r="D371" s="28" t="s">
        <v>432</v>
      </c>
      <c r="E371" s="28" t="s">
        <v>18</v>
      </c>
      <c r="F371">
        <v>0</v>
      </c>
      <c r="G371">
        <v>2</v>
      </c>
      <c r="H371">
        <v>2</v>
      </c>
      <c r="I371" s="1">
        <v>0</v>
      </c>
      <c r="J371" s="2">
        <f>VLOOKUP(Query2[[#This Row],[TeamType]],[1]!Query9[[TeamType]:[Pct]], 4, FALSE)</f>
        <v>46</v>
      </c>
      <c r="K371" s="3">
        <f>Query2[[#This Row],[Total]]/Query2[[#This Row],[Team FGtype]]</f>
        <v>4.3478260869565216E-2</v>
      </c>
      <c r="L371">
        <f>VLOOKUP(Query2[[#This Row],[team]],[1]!Query1[[team]:[Total]], 4, FALSE)</f>
        <v>76</v>
      </c>
      <c r="M371" s="3">
        <f>Query2[[#This Row],[Total]]/Query2[[#This Row],[Team Total]]</f>
        <v>2.6315789473684209E-2</v>
      </c>
      <c r="N371" s="4">
        <f>Query2[[#This Row],[Player/Team Total ]]*Query2[[#This Row],[Pct]]</f>
        <v>0</v>
      </c>
    </row>
    <row r="372" spans="1:14" x14ac:dyDescent="0.25">
      <c r="A372">
        <v>2024</v>
      </c>
      <c r="B372" s="28" t="s">
        <v>55</v>
      </c>
      <c r="C372" s="2" t="s">
        <v>269</v>
      </c>
      <c r="D372" s="28" t="s">
        <v>187</v>
      </c>
      <c r="E372" s="28" t="s">
        <v>11</v>
      </c>
      <c r="F372">
        <v>0</v>
      </c>
      <c r="G372">
        <v>2</v>
      </c>
      <c r="H372">
        <v>2</v>
      </c>
      <c r="I372" s="1">
        <v>0</v>
      </c>
      <c r="J372" s="2">
        <f>VLOOKUP(Query2[[#This Row],[TeamType]],[1]!Query9[[TeamType]:[Pct]], 4, FALSE)</f>
        <v>27</v>
      </c>
      <c r="K372" s="3">
        <f>Query2[[#This Row],[Total]]/Query2[[#This Row],[Team FGtype]]</f>
        <v>7.407407407407407E-2</v>
      </c>
      <c r="L372">
        <f>VLOOKUP(Query2[[#This Row],[team]],[1]!Query1[[team]:[Total]], 4, FALSE)</f>
        <v>76</v>
      </c>
      <c r="M372" s="3">
        <f>Query2[[#This Row],[Total]]/Query2[[#This Row],[Team Total]]</f>
        <v>2.6315789473684209E-2</v>
      </c>
      <c r="N372" s="4">
        <f>Query2[[#This Row],[Player/Team Total ]]*Query2[[#This Row],[Pct]]</f>
        <v>0</v>
      </c>
    </row>
    <row r="373" spans="1:14" x14ac:dyDescent="0.25">
      <c r="A373">
        <v>2024</v>
      </c>
      <c r="B373" s="28" t="s">
        <v>55</v>
      </c>
      <c r="C373" s="2" t="s">
        <v>256</v>
      </c>
      <c r="D373" s="28" t="s">
        <v>520</v>
      </c>
      <c r="E373" s="28" t="s">
        <v>18</v>
      </c>
      <c r="F373">
        <v>1</v>
      </c>
      <c r="G373">
        <v>1</v>
      </c>
      <c r="H373">
        <v>2</v>
      </c>
      <c r="I373" s="1">
        <v>0.5</v>
      </c>
      <c r="J373" s="2">
        <f>VLOOKUP(Query2[[#This Row],[TeamType]],[1]!Query9[[TeamType]:[Pct]], 4, FALSE)</f>
        <v>46</v>
      </c>
      <c r="K373" s="3">
        <f>Query2[[#This Row],[Total]]/Query2[[#This Row],[Team FGtype]]</f>
        <v>4.3478260869565216E-2</v>
      </c>
      <c r="L373">
        <f>VLOOKUP(Query2[[#This Row],[team]],[1]!Query1[[team]:[Total]], 4, FALSE)</f>
        <v>76</v>
      </c>
      <c r="M373" s="3">
        <f>Query2[[#This Row],[Total]]/Query2[[#This Row],[Team Total]]</f>
        <v>2.6315789473684209E-2</v>
      </c>
      <c r="N373" s="4">
        <f>Query2[[#This Row],[Player/Team Total ]]*Query2[[#This Row],[Pct]]</f>
        <v>1.3157894736842105E-2</v>
      </c>
    </row>
    <row r="374" spans="1:14" x14ac:dyDescent="0.25">
      <c r="A374">
        <v>2024</v>
      </c>
      <c r="B374" s="28" t="s">
        <v>94</v>
      </c>
      <c r="C374" s="2" t="s">
        <v>291</v>
      </c>
      <c r="D374" s="28" t="s">
        <v>467</v>
      </c>
      <c r="E374" s="28" t="s">
        <v>11</v>
      </c>
      <c r="F374">
        <v>1</v>
      </c>
      <c r="G374">
        <v>1</v>
      </c>
      <c r="H374">
        <v>2</v>
      </c>
      <c r="I374" s="1">
        <v>0.5</v>
      </c>
      <c r="J374" s="2">
        <f>VLOOKUP(Query2[[#This Row],[TeamType]],[1]!Query9[[TeamType]:[Pct]], 4, FALSE)</f>
        <v>18</v>
      </c>
      <c r="K374" s="3">
        <f>Query2[[#This Row],[Total]]/Query2[[#This Row],[Team FGtype]]</f>
        <v>0.1111111111111111</v>
      </c>
      <c r="L374">
        <f>VLOOKUP(Query2[[#This Row],[team]],[1]!Query1[[team]:[Total]], 4, FALSE)</f>
        <v>64</v>
      </c>
      <c r="M374" s="3">
        <f>Query2[[#This Row],[Total]]/Query2[[#This Row],[Team Total]]</f>
        <v>3.125E-2</v>
      </c>
      <c r="N374" s="4">
        <f>Query2[[#This Row],[Player/Team Total ]]*Query2[[#This Row],[Pct]]</f>
        <v>1.5625E-2</v>
      </c>
    </row>
    <row r="375" spans="1:14" x14ac:dyDescent="0.25">
      <c r="A375">
        <v>2024</v>
      </c>
      <c r="B375" s="28" t="s">
        <v>94</v>
      </c>
      <c r="C375" s="2" t="s">
        <v>291</v>
      </c>
      <c r="D375" s="28" t="s">
        <v>204</v>
      </c>
      <c r="E375" s="28" t="s">
        <v>11</v>
      </c>
      <c r="F375">
        <v>2</v>
      </c>
      <c r="G375">
        <v>0</v>
      </c>
      <c r="H375">
        <v>2</v>
      </c>
      <c r="I375" s="1">
        <v>1</v>
      </c>
      <c r="J375" s="2">
        <f>VLOOKUP(Query2[[#This Row],[TeamType]],[1]!Query9[[TeamType]:[Pct]], 4, FALSE)</f>
        <v>18</v>
      </c>
      <c r="K375" s="3">
        <f>Query2[[#This Row],[Total]]/Query2[[#This Row],[Team FGtype]]</f>
        <v>0.1111111111111111</v>
      </c>
      <c r="L375">
        <f>VLOOKUP(Query2[[#This Row],[team]],[1]!Query1[[team]:[Total]], 4, FALSE)</f>
        <v>64</v>
      </c>
      <c r="M375" s="3">
        <f>Query2[[#This Row],[Total]]/Query2[[#This Row],[Team Total]]</f>
        <v>3.125E-2</v>
      </c>
      <c r="N375" s="4">
        <f>Query2[[#This Row],[Player/Team Total ]]*Query2[[#This Row],[Pct]]</f>
        <v>3.125E-2</v>
      </c>
    </row>
    <row r="376" spans="1:14" x14ac:dyDescent="0.25">
      <c r="A376">
        <v>2024</v>
      </c>
      <c r="B376" s="28" t="s">
        <v>94</v>
      </c>
      <c r="C376" s="2" t="s">
        <v>291</v>
      </c>
      <c r="D376" s="28" t="s">
        <v>199</v>
      </c>
      <c r="E376" s="28" t="s">
        <v>11</v>
      </c>
      <c r="F376">
        <v>0</v>
      </c>
      <c r="G376">
        <v>2</v>
      </c>
      <c r="H376">
        <v>2</v>
      </c>
      <c r="I376" s="1">
        <v>0</v>
      </c>
      <c r="J376" s="2">
        <f>VLOOKUP(Query2[[#This Row],[TeamType]],[1]!Query9[[TeamType]:[Pct]], 4, FALSE)</f>
        <v>18</v>
      </c>
      <c r="K376" s="3">
        <f>Query2[[#This Row],[Total]]/Query2[[#This Row],[Team FGtype]]</f>
        <v>0.1111111111111111</v>
      </c>
      <c r="L376">
        <f>VLOOKUP(Query2[[#This Row],[team]],[1]!Query1[[team]:[Total]], 4, FALSE)</f>
        <v>64</v>
      </c>
      <c r="M376" s="3">
        <f>Query2[[#This Row],[Total]]/Query2[[#This Row],[Team Total]]</f>
        <v>3.125E-2</v>
      </c>
      <c r="N376" s="4">
        <f>Query2[[#This Row],[Player/Team Total ]]*Query2[[#This Row],[Pct]]</f>
        <v>0</v>
      </c>
    </row>
    <row r="377" spans="1:14" x14ac:dyDescent="0.25">
      <c r="A377">
        <v>2024</v>
      </c>
      <c r="B377" s="28" t="s">
        <v>94</v>
      </c>
      <c r="C377" s="2" t="s">
        <v>244</v>
      </c>
      <c r="D377" s="28" t="s">
        <v>468</v>
      </c>
      <c r="E377" s="28" t="s">
        <v>18</v>
      </c>
      <c r="F377">
        <v>1</v>
      </c>
      <c r="G377">
        <v>1</v>
      </c>
      <c r="H377">
        <v>2</v>
      </c>
      <c r="I377" s="1">
        <v>0.5</v>
      </c>
      <c r="J377" s="2">
        <f>VLOOKUP(Query2[[#This Row],[TeamType]],[1]!Query9[[TeamType]:[Pct]], 4, FALSE)</f>
        <v>46</v>
      </c>
      <c r="K377" s="3">
        <f>Query2[[#This Row],[Total]]/Query2[[#This Row],[Team FGtype]]</f>
        <v>4.3478260869565216E-2</v>
      </c>
      <c r="L377">
        <f>VLOOKUP(Query2[[#This Row],[team]],[1]!Query1[[team]:[Total]], 4, FALSE)</f>
        <v>64</v>
      </c>
      <c r="M377" s="3">
        <f>Query2[[#This Row],[Total]]/Query2[[#This Row],[Team Total]]</f>
        <v>3.125E-2</v>
      </c>
      <c r="N377" s="4">
        <f>Query2[[#This Row],[Player/Team Total ]]*Query2[[#This Row],[Pct]]</f>
        <v>1.5625E-2</v>
      </c>
    </row>
    <row r="378" spans="1:14" x14ac:dyDescent="0.25">
      <c r="A378">
        <v>2024</v>
      </c>
      <c r="B378" s="28" t="s">
        <v>53</v>
      </c>
      <c r="C378" s="2" t="s">
        <v>243</v>
      </c>
      <c r="D378" s="28" t="s">
        <v>460</v>
      </c>
      <c r="E378" s="28" t="s">
        <v>18</v>
      </c>
      <c r="F378">
        <v>2</v>
      </c>
      <c r="G378">
        <v>0</v>
      </c>
      <c r="H378">
        <v>2</v>
      </c>
      <c r="I378" s="1">
        <v>1</v>
      </c>
      <c r="J378" s="2">
        <f>VLOOKUP(Query2[[#This Row],[TeamType]],[1]!Query9[[TeamType]:[Pct]], 4, FALSE)</f>
        <v>44</v>
      </c>
      <c r="K378" s="3">
        <f>Query2[[#This Row],[Total]]/Query2[[#This Row],[Team FGtype]]</f>
        <v>4.5454545454545456E-2</v>
      </c>
      <c r="L378">
        <f>VLOOKUP(Query2[[#This Row],[team]],[1]!Query1[[team]:[Total]], 4, FALSE)</f>
        <v>70</v>
      </c>
      <c r="M378" s="3">
        <f>Query2[[#This Row],[Total]]/Query2[[#This Row],[Team Total]]</f>
        <v>2.8571428571428571E-2</v>
      </c>
      <c r="N378" s="4">
        <f>Query2[[#This Row],[Player/Team Total ]]*Query2[[#This Row],[Pct]]</f>
        <v>2.8571428571428571E-2</v>
      </c>
    </row>
    <row r="379" spans="1:14" x14ac:dyDescent="0.25">
      <c r="A379">
        <v>2024</v>
      </c>
      <c r="B379" s="28" t="s">
        <v>110</v>
      </c>
      <c r="C379" s="2" t="s">
        <v>257</v>
      </c>
      <c r="D379" s="28" t="s">
        <v>449</v>
      </c>
      <c r="E379" s="28" t="s">
        <v>18</v>
      </c>
      <c r="F379">
        <v>1</v>
      </c>
      <c r="G379">
        <v>1</v>
      </c>
      <c r="H379">
        <v>2</v>
      </c>
      <c r="I379" s="1">
        <v>0.5</v>
      </c>
      <c r="J379" s="2">
        <f>VLOOKUP(Query2[[#This Row],[TeamType]],[1]!Query9[[TeamType]:[Pct]], 4, FALSE)</f>
        <v>33</v>
      </c>
      <c r="K379" s="3">
        <f>Query2[[#This Row],[Total]]/Query2[[#This Row],[Team FGtype]]</f>
        <v>6.0606060606060608E-2</v>
      </c>
      <c r="L379">
        <f>VLOOKUP(Query2[[#This Row],[team]],[1]!Query1[[team]:[Total]], 4, FALSE)</f>
        <v>75</v>
      </c>
      <c r="M379" s="3">
        <f>Query2[[#This Row],[Total]]/Query2[[#This Row],[Team Total]]</f>
        <v>2.6666666666666668E-2</v>
      </c>
      <c r="N379" s="4">
        <f>Query2[[#This Row],[Player/Team Total ]]*Query2[[#This Row],[Pct]]</f>
        <v>1.3333333333333334E-2</v>
      </c>
    </row>
    <row r="380" spans="1:14" x14ac:dyDescent="0.25">
      <c r="A380">
        <v>2024</v>
      </c>
      <c r="B380" s="28" t="s">
        <v>110</v>
      </c>
      <c r="C380" s="2" t="s">
        <v>293</v>
      </c>
      <c r="D380" s="28" t="s">
        <v>184</v>
      </c>
      <c r="E380" s="28" t="s">
        <v>11</v>
      </c>
      <c r="F380">
        <v>0</v>
      </c>
      <c r="G380">
        <v>2</v>
      </c>
      <c r="H380">
        <v>2</v>
      </c>
      <c r="I380" s="1">
        <v>0</v>
      </c>
      <c r="J380" s="2">
        <f>VLOOKUP(Query2[[#This Row],[TeamType]],[1]!Query9[[TeamType]:[Pct]], 4, FALSE)</f>
        <v>38</v>
      </c>
      <c r="K380" s="3">
        <f>Query2[[#This Row],[Total]]/Query2[[#This Row],[Team FGtype]]</f>
        <v>5.2631578947368418E-2</v>
      </c>
      <c r="L380">
        <f>VLOOKUP(Query2[[#This Row],[team]],[1]!Query1[[team]:[Total]], 4, FALSE)</f>
        <v>75</v>
      </c>
      <c r="M380" s="3">
        <f>Query2[[#This Row],[Total]]/Query2[[#This Row],[Team Total]]</f>
        <v>2.6666666666666668E-2</v>
      </c>
      <c r="N380" s="4">
        <f>Query2[[#This Row],[Player/Team Total ]]*Query2[[#This Row],[Pct]]</f>
        <v>0</v>
      </c>
    </row>
    <row r="381" spans="1:14" x14ac:dyDescent="0.25">
      <c r="A381">
        <v>2024</v>
      </c>
      <c r="B381" s="28" t="s">
        <v>110</v>
      </c>
      <c r="C381" s="2" t="s">
        <v>292</v>
      </c>
      <c r="D381" s="28" t="s">
        <v>184</v>
      </c>
      <c r="E381" s="28" t="s">
        <v>83</v>
      </c>
      <c r="F381">
        <v>1</v>
      </c>
      <c r="G381">
        <v>1</v>
      </c>
      <c r="H381">
        <v>2</v>
      </c>
      <c r="I381" s="1">
        <v>0.5</v>
      </c>
      <c r="J381" s="2">
        <f>VLOOKUP(Query2[[#This Row],[TeamType]],[1]!Query9[[TeamType]:[Pct]], 4, FALSE)</f>
        <v>4</v>
      </c>
      <c r="K381" s="3">
        <f>Query2[[#This Row],[Total]]/Query2[[#This Row],[Team FGtype]]</f>
        <v>0.5</v>
      </c>
      <c r="L381">
        <f>VLOOKUP(Query2[[#This Row],[team]],[1]!Query1[[team]:[Total]], 4, FALSE)</f>
        <v>75</v>
      </c>
      <c r="M381" s="3">
        <f>Query2[[#This Row],[Total]]/Query2[[#This Row],[Team Total]]</f>
        <v>2.6666666666666668E-2</v>
      </c>
      <c r="N381" s="4">
        <f>Query2[[#This Row],[Player/Team Total ]]*Query2[[#This Row],[Pct]]</f>
        <v>1.3333333333333334E-2</v>
      </c>
    </row>
    <row r="382" spans="1:14" x14ac:dyDescent="0.25">
      <c r="A382">
        <v>2024</v>
      </c>
      <c r="B382" s="28" t="s">
        <v>53</v>
      </c>
      <c r="C382" s="2" t="s">
        <v>295</v>
      </c>
      <c r="D382" s="28" t="s">
        <v>190</v>
      </c>
      <c r="E382" s="28" t="s">
        <v>11</v>
      </c>
      <c r="F382">
        <v>1</v>
      </c>
      <c r="G382">
        <v>1</v>
      </c>
      <c r="H382">
        <v>2</v>
      </c>
      <c r="I382" s="1">
        <v>0.5</v>
      </c>
      <c r="J382" s="2">
        <f>VLOOKUP(Query2[[#This Row],[TeamType]],[1]!Query9[[TeamType]:[Pct]], 4, FALSE)</f>
        <v>21</v>
      </c>
      <c r="K382" s="3">
        <f>Query2[[#This Row],[Total]]/Query2[[#This Row],[Team FGtype]]</f>
        <v>9.5238095238095233E-2</v>
      </c>
      <c r="L382">
        <f>VLOOKUP(Query2[[#This Row],[team]],[1]!Query1[[team]:[Total]], 4, FALSE)</f>
        <v>70</v>
      </c>
      <c r="M382" s="3">
        <f>Query2[[#This Row],[Total]]/Query2[[#This Row],[Team Total]]</f>
        <v>2.8571428571428571E-2</v>
      </c>
      <c r="N382" s="4">
        <f>Query2[[#This Row],[Player/Team Total ]]*Query2[[#This Row],[Pct]]</f>
        <v>1.4285714285714285E-2</v>
      </c>
    </row>
    <row r="383" spans="1:14" x14ac:dyDescent="0.25">
      <c r="A383">
        <v>2024</v>
      </c>
      <c r="B383" s="28" t="s">
        <v>53</v>
      </c>
      <c r="C383" s="2" t="s">
        <v>243</v>
      </c>
      <c r="D383" s="28" t="s">
        <v>375</v>
      </c>
      <c r="E383" s="28" t="s">
        <v>18</v>
      </c>
      <c r="F383">
        <v>0</v>
      </c>
      <c r="G383">
        <v>2</v>
      </c>
      <c r="H383">
        <v>2</v>
      </c>
      <c r="I383" s="1">
        <v>0</v>
      </c>
      <c r="J383" s="2">
        <f>VLOOKUP(Query2[[#This Row],[TeamType]],[1]!Query9[[TeamType]:[Pct]], 4, FALSE)</f>
        <v>44</v>
      </c>
      <c r="K383" s="3">
        <f>Query2[[#This Row],[Total]]/Query2[[#This Row],[Team FGtype]]</f>
        <v>4.5454545454545456E-2</v>
      </c>
      <c r="L383">
        <f>VLOOKUP(Query2[[#This Row],[team]],[1]!Query1[[team]:[Total]], 4, FALSE)</f>
        <v>70</v>
      </c>
      <c r="M383" s="3">
        <f>Query2[[#This Row],[Total]]/Query2[[#This Row],[Team Total]]</f>
        <v>2.8571428571428571E-2</v>
      </c>
      <c r="N383" s="4">
        <f>Query2[[#This Row],[Player/Team Total ]]*Query2[[#This Row],[Pct]]</f>
        <v>0</v>
      </c>
    </row>
    <row r="384" spans="1:14" x14ac:dyDescent="0.25">
      <c r="A384">
        <v>2024</v>
      </c>
      <c r="B384" s="28" t="s">
        <v>53</v>
      </c>
      <c r="C384" s="2" t="s">
        <v>243</v>
      </c>
      <c r="D384" s="28" t="s">
        <v>376</v>
      </c>
      <c r="E384" s="28" t="s">
        <v>18</v>
      </c>
      <c r="F384">
        <v>1</v>
      </c>
      <c r="G384">
        <v>1</v>
      </c>
      <c r="H384">
        <v>2</v>
      </c>
      <c r="I384" s="1">
        <v>0.5</v>
      </c>
      <c r="J384" s="2">
        <f>VLOOKUP(Query2[[#This Row],[TeamType]],[1]!Query9[[TeamType]:[Pct]], 4, FALSE)</f>
        <v>44</v>
      </c>
      <c r="K384" s="3">
        <f>Query2[[#This Row],[Total]]/Query2[[#This Row],[Team FGtype]]</f>
        <v>4.5454545454545456E-2</v>
      </c>
      <c r="L384">
        <f>VLOOKUP(Query2[[#This Row],[team]],[1]!Query1[[team]:[Total]], 4, FALSE)</f>
        <v>70</v>
      </c>
      <c r="M384" s="3">
        <f>Query2[[#This Row],[Total]]/Query2[[#This Row],[Team Total]]</f>
        <v>2.8571428571428571E-2</v>
      </c>
      <c r="N384" s="4">
        <f>Query2[[#This Row],[Player/Team Total ]]*Query2[[#This Row],[Pct]]</f>
        <v>1.4285714285714285E-2</v>
      </c>
    </row>
    <row r="385" spans="1:14" x14ac:dyDescent="0.25">
      <c r="A385">
        <v>2024</v>
      </c>
      <c r="B385" s="28" t="s">
        <v>53</v>
      </c>
      <c r="C385" s="2" t="s">
        <v>295</v>
      </c>
      <c r="D385" s="28" t="s">
        <v>376</v>
      </c>
      <c r="E385" s="28" t="s">
        <v>11</v>
      </c>
      <c r="F385">
        <v>0</v>
      </c>
      <c r="G385">
        <v>2</v>
      </c>
      <c r="H385">
        <v>2</v>
      </c>
      <c r="I385" s="1">
        <v>0</v>
      </c>
      <c r="J385" s="2">
        <f>VLOOKUP(Query2[[#This Row],[TeamType]],[1]!Query9[[TeamType]:[Pct]], 4, FALSE)</f>
        <v>21</v>
      </c>
      <c r="K385" s="3">
        <f>Query2[[#This Row],[Total]]/Query2[[#This Row],[Team FGtype]]</f>
        <v>9.5238095238095233E-2</v>
      </c>
      <c r="L385">
        <f>VLOOKUP(Query2[[#This Row],[team]],[1]!Query1[[team]:[Total]], 4, FALSE)</f>
        <v>70</v>
      </c>
      <c r="M385" s="3">
        <f>Query2[[#This Row],[Total]]/Query2[[#This Row],[Team Total]]</f>
        <v>2.8571428571428571E-2</v>
      </c>
      <c r="N385" s="4">
        <f>Query2[[#This Row],[Player/Team Total ]]*Query2[[#This Row],[Pct]]</f>
        <v>0</v>
      </c>
    </row>
    <row r="386" spans="1:14" x14ac:dyDescent="0.25">
      <c r="A386">
        <v>2024</v>
      </c>
      <c r="B386" s="28" t="s">
        <v>88</v>
      </c>
      <c r="C386" s="2" t="s">
        <v>319</v>
      </c>
      <c r="D386" s="28" t="s">
        <v>211</v>
      </c>
      <c r="E386" s="28" t="s">
        <v>83</v>
      </c>
      <c r="F386">
        <v>2</v>
      </c>
      <c r="G386">
        <v>0</v>
      </c>
      <c r="H386">
        <v>2</v>
      </c>
      <c r="I386" s="1">
        <v>1</v>
      </c>
      <c r="J386" s="2">
        <f>VLOOKUP(Query2[[#This Row],[TeamType]],[1]!Query9[[TeamType]:[Pct]], 4, FALSE)</f>
        <v>3</v>
      </c>
      <c r="K386" s="3">
        <f>Query2[[#This Row],[Total]]/Query2[[#This Row],[Team FGtype]]</f>
        <v>0.66666666666666663</v>
      </c>
      <c r="L386">
        <f>VLOOKUP(Query2[[#This Row],[team]],[1]!Query1[[team]:[Total]], 4, FALSE)</f>
        <v>76</v>
      </c>
      <c r="M386" s="3">
        <f>Query2[[#This Row],[Total]]/Query2[[#This Row],[Team Total]]</f>
        <v>2.6315789473684209E-2</v>
      </c>
      <c r="N386" s="4">
        <f>Query2[[#This Row],[Player/Team Total ]]*Query2[[#This Row],[Pct]]</f>
        <v>2.6315789473684209E-2</v>
      </c>
    </row>
    <row r="387" spans="1:14" x14ac:dyDescent="0.25">
      <c r="A387">
        <v>2024</v>
      </c>
      <c r="B387" s="28" t="s">
        <v>13</v>
      </c>
      <c r="C387" s="2" t="s">
        <v>252</v>
      </c>
      <c r="D387" s="28" t="s">
        <v>480</v>
      </c>
      <c r="E387" s="28" t="s">
        <v>18</v>
      </c>
      <c r="F387">
        <v>0</v>
      </c>
      <c r="G387">
        <v>2</v>
      </c>
      <c r="H387">
        <v>2</v>
      </c>
      <c r="I387" s="1">
        <v>0</v>
      </c>
      <c r="J387" s="2">
        <f>VLOOKUP(Query2[[#This Row],[TeamType]],[1]!Query9[[TeamType]:[Pct]], 4, FALSE)</f>
        <v>49</v>
      </c>
      <c r="K387" s="3">
        <f>Query2[[#This Row],[Total]]/Query2[[#This Row],[Team FGtype]]</f>
        <v>4.0816326530612242E-2</v>
      </c>
      <c r="L387">
        <f>VLOOKUP(Query2[[#This Row],[team]],[1]!Query1[[team]:[Total]], 4, FALSE)</f>
        <v>98</v>
      </c>
      <c r="M387" s="3">
        <f>Query2[[#This Row],[Total]]/Query2[[#This Row],[Team Total]]</f>
        <v>2.0408163265306121E-2</v>
      </c>
      <c r="N387" s="4">
        <f>Query2[[#This Row],[Player/Team Total ]]*Query2[[#This Row],[Pct]]</f>
        <v>0</v>
      </c>
    </row>
    <row r="388" spans="1:14" x14ac:dyDescent="0.25">
      <c r="A388">
        <v>2024</v>
      </c>
      <c r="B388" s="28" t="s">
        <v>13</v>
      </c>
      <c r="C388" s="2" t="s">
        <v>246</v>
      </c>
      <c r="D388" s="28" t="s">
        <v>90</v>
      </c>
      <c r="E388" s="28" t="s">
        <v>11</v>
      </c>
      <c r="F388">
        <v>0</v>
      </c>
      <c r="G388">
        <v>2</v>
      </c>
      <c r="H388">
        <v>2</v>
      </c>
      <c r="I388" s="1">
        <v>0</v>
      </c>
      <c r="J388" s="2">
        <f>VLOOKUP(Query2[[#This Row],[TeamType]],[1]!Query9[[TeamType]:[Pct]], 4, FALSE)</f>
        <v>38</v>
      </c>
      <c r="K388" s="3">
        <f>Query2[[#This Row],[Total]]/Query2[[#This Row],[Team FGtype]]</f>
        <v>5.2631578947368418E-2</v>
      </c>
      <c r="L388">
        <f>VLOOKUP(Query2[[#This Row],[team]],[1]!Query1[[team]:[Total]], 4, FALSE)</f>
        <v>98</v>
      </c>
      <c r="M388" s="3">
        <f>Query2[[#This Row],[Total]]/Query2[[#This Row],[Team Total]]</f>
        <v>2.0408163265306121E-2</v>
      </c>
      <c r="N388" s="4">
        <f>Query2[[#This Row],[Player/Team Total ]]*Query2[[#This Row],[Pct]]</f>
        <v>0</v>
      </c>
    </row>
    <row r="389" spans="1:14" x14ac:dyDescent="0.25">
      <c r="A389">
        <v>2024</v>
      </c>
      <c r="B389" s="28" t="s">
        <v>13</v>
      </c>
      <c r="C389" s="2" t="s">
        <v>246</v>
      </c>
      <c r="D389" s="28" t="s">
        <v>206</v>
      </c>
      <c r="E389" s="28" t="s">
        <v>11</v>
      </c>
      <c r="F389">
        <v>0</v>
      </c>
      <c r="G389">
        <v>2</v>
      </c>
      <c r="H389">
        <v>2</v>
      </c>
      <c r="I389" s="1">
        <v>0</v>
      </c>
      <c r="J389" s="2">
        <f>VLOOKUP(Query2[[#This Row],[TeamType]],[1]!Query9[[TeamType]:[Pct]], 4, FALSE)</f>
        <v>38</v>
      </c>
      <c r="K389" s="3">
        <f>Query2[[#This Row],[Total]]/Query2[[#This Row],[Team FGtype]]</f>
        <v>5.2631578947368418E-2</v>
      </c>
      <c r="L389">
        <f>VLOOKUP(Query2[[#This Row],[team]],[1]!Query1[[team]:[Total]], 4, FALSE)</f>
        <v>98</v>
      </c>
      <c r="M389" s="3">
        <f>Query2[[#This Row],[Total]]/Query2[[#This Row],[Team Total]]</f>
        <v>2.0408163265306121E-2</v>
      </c>
      <c r="N389" s="4">
        <f>Query2[[#This Row],[Player/Team Total ]]*Query2[[#This Row],[Pct]]</f>
        <v>0</v>
      </c>
    </row>
    <row r="390" spans="1:14" x14ac:dyDescent="0.25">
      <c r="A390">
        <v>2024</v>
      </c>
      <c r="B390" s="28" t="s">
        <v>13</v>
      </c>
      <c r="C390" s="2" t="s">
        <v>285</v>
      </c>
      <c r="D390" s="28" t="s">
        <v>20</v>
      </c>
      <c r="E390" s="28" t="s">
        <v>83</v>
      </c>
      <c r="F390">
        <v>1</v>
      </c>
      <c r="G390">
        <v>1</v>
      </c>
      <c r="H390">
        <v>2</v>
      </c>
      <c r="I390" s="1">
        <v>0.5</v>
      </c>
      <c r="J390" s="2">
        <f>VLOOKUP(Query2[[#This Row],[TeamType]],[1]!Query9[[TeamType]:[Pct]], 4, FALSE)</f>
        <v>11</v>
      </c>
      <c r="K390" s="3">
        <f>Query2[[#This Row],[Total]]/Query2[[#This Row],[Team FGtype]]</f>
        <v>0.18181818181818182</v>
      </c>
      <c r="L390">
        <f>VLOOKUP(Query2[[#This Row],[team]],[1]!Query1[[team]:[Total]], 4, FALSE)</f>
        <v>98</v>
      </c>
      <c r="M390" s="3">
        <f>Query2[[#This Row],[Total]]/Query2[[#This Row],[Team Total]]</f>
        <v>2.0408163265306121E-2</v>
      </c>
      <c r="N390" s="4">
        <f>Query2[[#This Row],[Player/Team Total ]]*Query2[[#This Row],[Pct]]</f>
        <v>1.020408163265306E-2</v>
      </c>
    </row>
    <row r="391" spans="1:14" x14ac:dyDescent="0.25">
      <c r="A391">
        <v>2024</v>
      </c>
      <c r="B391" s="28" t="s">
        <v>22</v>
      </c>
      <c r="C391" s="2" t="s">
        <v>282</v>
      </c>
      <c r="D391" s="28" t="s">
        <v>223</v>
      </c>
      <c r="E391" s="28" t="s">
        <v>11</v>
      </c>
      <c r="F391">
        <v>0</v>
      </c>
      <c r="G391">
        <v>2</v>
      </c>
      <c r="H391">
        <v>2</v>
      </c>
      <c r="I391" s="1">
        <v>0</v>
      </c>
      <c r="J391" s="2">
        <f>VLOOKUP(Query2[[#This Row],[TeamType]],[1]!Query9[[TeamType]:[Pct]], 4, FALSE)</f>
        <v>25</v>
      </c>
      <c r="K391" s="3">
        <f>Query2[[#This Row],[Total]]/Query2[[#This Row],[Team FGtype]]</f>
        <v>0.08</v>
      </c>
      <c r="L391">
        <f>VLOOKUP(Query2[[#This Row],[team]],[1]!Query1[[team]:[Total]], 4, FALSE)</f>
        <v>93</v>
      </c>
      <c r="M391" s="3">
        <f>Query2[[#This Row],[Total]]/Query2[[#This Row],[Team Total]]</f>
        <v>2.1505376344086023E-2</v>
      </c>
      <c r="N391" s="4">
        <f>Query2[[#This Row],[Player/Team Total ]]*Query2[[#This Row],[Pct]]</f>
        <v>0</v>
      </c>
    </row>
    <row r="392" spans="1:14" x14ac:dyDescent="0.25">
      <c r="A392">
        <v>2024</v>
      </c>
      <c r="B392" s="28" t="s">
        <v>63</v>
      </c>
      <c r="C392" s="2" t="s">
        <v>253</v>
      </c>
      <c r="D392" s="28" t="s">
        <v>376</v>
      </c>
      <c r="E392" s="28" t="s">
        <v>18</v>
      </c>
      <c r="F392">
        <v>0</v>
      </c>
      <c r="G392">
        <v>2</v>
      </c>
      <c r="H392">
        <v>2</v>
      </c>
      <c r="I392" s="1">
        <v>0</v>
      </c>
      <c r="J392" s="2">
        <f>VLOOKUP(Query2[[#This Row],[TeamType]],[1]!Query9[[TeamType]:[Pct]], 4, FALSE)</f>
        <v>33</v>
      </c>
      <c r="K392" s="3">
        <f>Query2[[#This Row],[Total]]/Query2[[#This Row],[Team FGtype]]</f>
        <v>6.0606060606060608E-2</v>
      </c>
      <c r="L392">
        <f>VLOOKUP(Query2[[#This Row],[team]],[1]!Query1[[team]:[Total]], 4, FALSE)</f>
        <v>54</v>
      </c>
      <c r="M392" s="3">
        <f>Query2[[#This Row],[Total]]/Query2[[#This Row],[Team Total]]</f>
        <v>3.7037037037037035E-2</v>
      </c>
      <c r="N392" s="4">
        <f>Query2[[#This Row],[Player/Team Total ]]*Query2[[#This Row],[Pct]]</f>
        <v>0</v>
      </c>
    </row>
    <row r="393" spans="1:14" x14ac:dyDescent="0.25">
      <c r="A393">
        <v>2024</v>
      </c>
      <c r="B393" s="28" t="s">
        <v>63</v>
      </c>
      <c r="C393" s="2" t="s">
        <v>253</v>
      </c>
      <c r="D393" s="28" t="s">
        <v>144</v>
      </c>
      <c r="E393" s="28" t="s">
        <v>18</v>
      </c>
      <c r="F393">
        <v>1</v>
      </c>
      <c r="G393">
        <v>1</v>
      </c>
      <c r="H393">
        <v>2</v>
      </c>
      <c r="I393" s="1">
        <v>0.5</v>
      </c>
      <c r="J393" s="2">
        <f>VLOOKUP(Query2[[#This Row],[TeamType]],[1]!Query9[[TeamType]:[Pct]], 4, FALSE)</f>
        <v>33</v>
      </c>
      <c r="K393" s="3">
        <f>Query2[[#This Row],[Total]]/Query2[[#This Row],[Team FGtype]]</f>
        <v>6.0606060606060608E-2</v>
      </c>
      <c r="L393">
        <f>VLOOKUP(Query2[[#This Row],[team]],[1]!Query1[[team]:[Total]], 4, FALSE)</f>
        <v>54</v>
      </c>
      <c r="M393" s="3">
        <f>Query2[[#This Row],[Total]]/Query2[[#This Row],[Team Total]]</f>
        <v>3.7037037037037035E-2</v>
      </c>
      <c r="N393" s="4">
        <f>Query2[[#This Row],[Player/Team Total ]]*Query2[[#This Row],[Pct]]</f>
        <v>1.8518518518518517E-2</v>
      </c>
    </row>
    <row r="394" spans="1:14" x14ac:dyDescent="0.25">
      <c r="A394">
        <v>2024</v>
      </c>
      <c r="B394" s="28" t="s">
        <v>22</v>
      </c>
      <c r="C394" s="2" t="s">
        <v>283</v>
      </c>
      <c r="D394" s="28" t="s">
        <v>62</v>
      </c>
      <c r="E394" s="28" t="s">
        <v>83</v>
      </c>
      <c r="F394">
        <v>2</v>
      </c>
      <c r="G394">
        <v>0</v>
      </c>
      <c r="H394">
        <v>2</v>
      </c>
      <c r="I394" s="1">
        <v>1</v>
      </c>
      <c r="J394" s="2">
        <f>VLOOKUP(Query2[[#This Row],[TeamType]],[1]!Query9[[TeamType]:[Pct]], 4, FALSE)</f>
        <v>7</v>
      </c>
      <c r="K394" s="3">
        <f>Query2[[#This Row],[Total]]/Query2[[#This Row],[Team FGtype]]</f>
        <v>0.2857142857142857</v>
      </c>
      <c r="L394">
        <f>VLOOKUP(Query2[[#This Row],[team]],[1]!Query1[[team]:[Total]], 4, FALSE)</f>
        <v>93</v>
      </c>
      <c r="M394" s="3">
        <f>Query2[[#This Row],[Total]]/Query2[[#This Row],[Team Total]]</f>
        <v>2.1505376344086023E-2</v>
      </c>
      <c r="N394" s="4">
        <f>Query2[[#This Row],[Player/Team Total ]]*Query2[[#This Row],[Pct]]</f>
        <v>2.1505376344086023E-2</v>
      </c>
    </row>
    <row r="395" spans="1:14" x14ac:dyDescent="0.25">
      <c r="A395">
        <v>2024</v>
      </c>
      <c r="B395" s="28" t="s">
        <v>22</v>
      </c>
      <c r="C395" s="2" t="s">
        <v>282</v>
      </c>
      <c r="D395" s="28" t="s">
        <v>23</v>
      </c>
      <c r="E395" s="28" t="s">
        <v>11</v>
      </c>
      <c r="F395">
        <v>1</v>
      </c>
      <c r="G395">
        <v>1</v>
      </c>
      <c r="H395">
        <v>2</v>
      </c>
      <c r="I395" s="1">
        <v>0.5</v>
      </c>
      <c r="J395" s="2">
        <f>VLOOKUP(Query2[[#This Row],[TeamType]],[1]!Query9[[TeamType]:[Pct]], 4, FALSE)</f>
        <v>25</v>
      </c>
      <c r="K395" s="3">
        <f>Query2[[#This Row],[Total]]/Query2[[#This Row],[Team FGtype]]</f>
        <v>0.08</v>
      </c>
      <c r="L395">
        <f>VLOOKUP(Query2[[#This Row],[team]],[1]!Query1[[team]:[Total]], 4, FALSE)</f>
        <v>93</v>
      </c>
      <c r="M395" s="3">
        <f>Query2[[#This Row],[Total]]/Query2[[#This Row],[Team Total]]</f>
        <v>2.1505376344086023E-2</v>
      </c>
      <c r="N395" s="4">
        <f>Query2[[#This Row],[Player/Team Total ]]*Query2[[#This Row],[Pct]]</f>
        <v>1.0752688172043012E-2</v>
      </c>
    </row>
    <row r="396" spans="1:14" x14ac:dyDescent="0.25">
      <c r="A396">
        <v>2024</v>
      </c>
      <c r="B396" s="28" t="s">
        <v>63</v>
      </c>
      <c r="C396" s="2" t="s">
        <v>284</v>
      </c>
      <c r="D396" s="28" t="s">
        <v>81</v>
      </c>
      <c r="E396" s="28" t="s">
        <v>11</v>
      </c>
      <c r="F396">
        <v>0</v>
      </c>
      <c r="G396">
        <v>2</v>
      </c>
      <c r="H396">
        <v>2</v>
      </c>
      <c r="I396" s="1">
        <v>0</v>
      </c>
      <c r="J396" s="2">
        <f>VLOOKUP(Query2[[#This Row],[TeamType]],[1]!Query9[[TeamType]:[Pct]], 4, FALSE)</f>
        <v>19</v>
      </c>
      <c r="K396" s="3">
        <f>Query2[[#This Row],[Total]]/Query2[[#This Row],[Team FGtype]]</f>
        <v>0.10526315789473684</v>
      </c>
      <c r="L396">
        <f>VLOOKUP(Query2[[#This Row],[team]],[1]!Query1[[team]:[Total]], 4, FALSE)</f>
        <v>54</v>
      </c>
      <c r="M396" s="3">
        <f>Query2[[#This Row],[Total]]/Query2[[#This Row],[Team Total]]</f>
        <v>3.7037037037037035E-2</v>
      </c>
      <c r="N396" s="4">
        <f>Query2[[#This Row],[Player/Team Total ]]*Query2[[#This Row],[Pct]]</f>
        <v>0</v>
      </c>
    </row>
    <row r="397" spans="1:14" x14ac:dyDescent="0.25">
      <c r="A397">
        <v>2024</v>
      </c>
      <c r="B397" s="28" t="s">
        <v>63</v>
      </c>
      <c r="C397" s="2" t="s">
        <v>253</v>
      </c>
      <c r="D397" s="28" t="s">
        <v>191</v>
      </c>
      <c r="E397" s="28" t="s">
        <v>18</v>
      </c>
      <c r="F397">
        <v>1</v>
      </c>
      <c r="G397">
        <v>1</v>
      </c>
      <c r="H397">
        <v>2</v>
      </c>
      <c r="I397" s="1">
        <v>0.5</v>
      </c>
      <c r="J397" s="2">
        <f>VLOOKUP(Query2[[#This Row],[TeamType]],[1]!Query9[[TeamType]:[Pct]], 4, FALSE)</f>
        <v>33</v>
      </c>
      <c r="K397" s="3">
        <f>Query2[[#This Row],[Total]]/Query2[[#This Row],[Team FGtype]]</f>
        <v>6.0606060606060608E-2</v>
      </c>
      <c r="L397">
        <f>VLOOKUP(Query2[[#This Row],[team]],[1]!Query1[[team]:[Total]], 4, FALSE)</f>
        <v>54</v>
      </c>
      <c r="M397" s="3">
        <f>Query2[[#This Row],[Total]]/Query2[[#This Row],[Team Total]]</f>
        <v>3.7037037037037035E-2</v>
      </c>
      <c r="N397" s="4">
        <f>Query2[[#This Row],[Player/Team Total ]]*Query2[[#This Row],[Pct]]</f>
        <v>1.8518518518518517E-2</v>
      </c>
    </row>
    <row r="398" spans="1:14" x14ac:dyDescent="0.25">
      <c r="A398">
        <v>2024</v>
      </c>
      <c r="B398" s="28" t="s">
        <v>13</v>
      </c>
      <c r="C398" s="2" t="s">
        <v>246</v>
      </c>
      <c r="D398" s="28" t="s">
        <v>87</v>
      </c>
      <c r="E398" s="28" t="s">
        <v>11</v>
      </c>
      <c r="F398">
        <v>0</v>
      </c>
      <c r="G398">
        <v>2</v>
      </c>
      <c r="H398">
        <v>2</v>
      </c>
      <c r="I398" s="1">
        <v>0</v>
      </c>
      <c r="J398" s="2">
        <f>VLOOKUP(Query2[[#This Row],[TeamType]],[1]!Query9[[TeamType]:[Pct]], 4, FALSE)</f>
        <v>38</v>
      </c>
      <c r="K398" s="3">
        <f>Query2[[#This Row],[Total]]/Query2[[#This Row],[Team FGtype]]</f>
        <v>5.2631578947368418E-2</v>
      </c>
      <c r="L398">
        <f>VLOOKUP(Query2[[#This Row],[team]],[1]!Query1[[team]:[Total]], 4, FALSE)</f>
        <v>98</v>
      </c>
      <c r="M398" s="3">
        <f>Query2[[#This Row],[Total]]/Query2[[#This Row],[Team Total]]</f>
        <v>2.0408163265306121E-2</v>
      </c>
      <c r="N398" s="4">
        <f>Query2[[#This Row],[Player/Team Total ]]*Query2[[#This Row],[Pct]]</f>
        <v>0</v>
      </c>
    </row>
    <row r="399" spans="1:14" x14ac:dyDescent="0.25">
      <c r="A399">
        <v>2024</v>
      </c>
      <c r="B399" s="28" t="s">
        <v>63</v>
      </c>
      <c r="C399" s="2" t="s">
        <v>253</v>
      </c>
      <c r="D399" s="28" t="s">
        <v>481</v>
      </c>
      <c r="E399" s="28" t="s">
        <v>18</v>
      </c>
      <c r="F399">
        <v>0</v>
      </c>
      <c r="G399">
        <v>2</v>
      </c>
      <c r="H399">
        <v>2</v>
      </c>
      <c r="I399" s="1">
        <v>0</v>
      </c>
      <c r="J399" s="2">
        <f>VLOOKUP(Query2[[#This Row],[TeamType]],[1]!Query9[[TeamType]:[Pct]], 4, FALSE)</f>
        <v>33</v>
      </c>
      <c r="K399" s="3">
        <f>Query2[[#This Row],[Total]]/Query2[[#This Row],[Team FGtype]]</f>
        <v>6.0606060606060608E-2</v>
      </c>
      <c r="L399">
        <f>VLOOKUP(Query2[[#This Row],[team]],[1]!Query1[[team]:[Total]], 4, FALSE)</f>
        <v>54</v>
      </c>
      <c r="M399" s="3">
        <f>Query2[[#This Row],[Total]]/Query2[[#This Row],[Team Total]]</f>
        <v>3.7037037037037035E-2</v>
      </c>
      <c r="N399" s="4">
        <f>Query2[[#This Row],[Player/Team Total ]]*Query2[[#This Row],[Pct]]</f>
        <v>0</v>
      </c>
    </row>
    <row r="400" spans="1:14" x14ac:dyDescent="0.25">
      <c r="A400">
        <v>2024</v>
      </c>
      <c r="B400" s="28" t="s">
        <v>15</v>
      </c>
      <c r="C400" s="2" t="s">
        <v>247</v>
      </c>
      <c r="D400" s="28" t="s">
        <v>504</v>
      </c>
      <c r="E400" s="28" t="s">
        <v>18</v>
      </c>
      <c r="F400">
        <v>0</v>
      </c>
      <c r="G400">
        <v>2</v>
      </c>
      <c r="H400">
        <v>2</v>
      </c>
      <c r="I400" s="1">
        <v>0</v>
      </c>
      <c r="J400" s="2">
        <f>VLOOKUP(Query2[[#This Row],[TeamType]],[1]!Query9[[TeamType]:[Pct]], 4, FALSE)</f>
        <v>49</v>
      </c>
      <c r="K400" s="3">
        <f>Query2[[#This Row],[Total]]/Query2[[#This Row],[Team FGtype]]</f>
        <v>4.0816326530612242E-2</v>
      </c>
      <c r="L400">
        <f>VLOOKUP(Query2[[#This Row],[team]],[1]!Query1[[team]:[Total]], 4, FALSE)</f>
        <v>84</v>
      </c>
      <c r="M400" s="3">
        <f>Query2[[#This Row],[Total]]/Query2[[#This Row],[Team Total]]</f>
        <v>2.3809523809523808E-2</v>
      </c>
      <c r="N400" s="4">
        <f>Query2[[#This Row],[Player/Team Total ]]*Query2[[#This Row],[Pct]]</f>
        <v>0</v>
      </c>
    </row>
    <row r="401" spans="1:14" x14ac:dyDescent="0.25">
      <c r="A401">
        <v>2024</v>
      </c>
      <c r="B401" s="28" t="s">
        <v>15</v>
      </c>
      <c r="C401" s="2" t="s">
        <v>322</v>
      </c>
      <c r="D401" s="28" t="s">
        <v>504</v>
      </c>
      <c r="E401" s="28" t="s">
        <v>83</v>
      </c>
      <c r="F401">
        <v>0</v>
      </c>
      <c r="G401">
        <v>2</v>
      </c>
      <c r="H401">
        <v>2</v>
      </c>
      <c r="I401" s="1">
        <v>0</v>
      </c>
      <c r="J401" s="2">
        <f>VLOOKUP(Query2[[#This Row],[TeamType]],[1]!Query9[[TeamType]:[Pct]], 4, FALSE)</f>
        <v>5</v>
      </c>
      <c r="K401" s="3">
        <f>Query2[[#This Row],[Total]]/Query2[[#This Row],[Team FGtype]]</f>
        <v>0.4</v>
      </c>
      <c r="L401">
        <f>VLOOKUP(Query2[[#This Row],[team]],[1]!Query1[[team]:[Total]], 4, FALSE)</f>
        <v>84</v>
      </c>
      <c r="M401" s="3">
        <f>Query2[[#This Row],[Total]]/Query2[[#This Row],[Team Total]]</f>
        <v>2.3809523809523808E-2</v>
      </c>
      <c r="N401" s="4">
        <f>Query2[[#This Row],[Player/Team Total ]]*Query2[[#This Row],[Pct]]</f>
        <v>0</v>
      </c>
    </row>
    <row r="402" spans="1:14" x14ac:dyDescent="0.25">
      <c r="A402">
        <v>2024</v>
      </c>
      <c r="B402" s="28" t="s">
        <v>15</v>
      </c>
      <c r="C402" s="2" t="s">
        <v>322</v>
      </c>
      <c r="D402" s="28" t="s">
        <v>79</v>
      </c>
      <c r="E402" s="28" t="s">
        <v>83</v>
      </c>
      <c r="F402">
        <v>0</v>
      </c>
      <c r="G402">
        <v>2</v>
      </c>
      <c r="H402">
        <v>2</v>
      </c>
      <c r="I402" s="1">
        <v>0</v>
      </c>
      <c r="J402" s="2">
        <f>VLOOKUP(Query2[[#This Row],[TeamType]],[1]!Query9[[TeamType]:[Pct]], 4, FALSE)</f>
        <v>5</v>
      </c>
      <c r="K402" s="3">
        <f>Query2[[#This Row],[Total]]/Query2[[#This Row],[Team FGtype]]</f>
        <v>0.4</v>
      </c>
      <c r="L402">
        <f>VLOOKUP(Query2[[#This Row],[team]],[1]!Query1[[team]:[Total]], 4, FALSE)</f>
        <v>84</v>
      </c>
      <c r="M402" s="3">
        <f>Query2[[#This Row],[Total]]/Query2[[#This Row],[Team Total]]</f>
        <v>2.3809523809523808E-2</v>
      </c>
      <c r="N402" s="4">
        <f>Query2[[#This Row],[Player/Team Total ]]*Query2[[#This Row],[Pct]]</f>
        <v>0</v>
      </c>
    </row>
    <row r="403" spans="1:14" x14ac:dyDescent="0.25">
      <c r="A403">
        <v>2024</v>
      </c>
      <c r="B403" s="28" t="s">
        <v>66</v>
      </c>
      <c r="C403" s="2" t="s">
        <v>281</v>
      </c>
      <c r="D403" s="28" t="s">
        <v>76</v>
      </c>
      <c r="E403" s="28" t="s">
        <v>11</v>
      </c>
      <c r="F403">
        <v>0</v>
      </c>
      <c r="G403">
        <v>2</v>
      </c>
      <c r="H403">
        <v>2</v>
      </c>
      <c r="I403" s="1">
        <v>0</v>
      </c>
      <c r="J403" s="2">
        <f>VLOOKUP(Query2[[#This Row],[TeamType]],[1]!Query9[[TeamType]:[Pct]], 4, FALSE)</f>
        <v>31</v>
      </c>
      <c r="K403" s="3">
        <f>Query2[[#This Row],[Total]]/Query2[[#This Row],[Team FGtype]]</f>
        <v>6.4516129032258063E-2</v>
      </c>
      <c r="L403">
        <f>VLOOKUP(Query2[[#This Row],[team]],[1]!Query1[[team]:[Total]], 4, FALSE)</f>
        <v>87</v>
      </c>
      <c r="M403" s="3">
        <f>Query2[[#This Row],[Total]]/Query2[[#This Row],[Team Total]]</f>
        <v>2.2988505747126436E-2</v>
      </c>
      <c r="N403" s="4">
        <f>Query2[[#This Row],[Player/Team Total ]]*Query2[[#This Row],[Pct]]</f>
        <v>0</v>
      </c>
    </row>
    <row r="404" spans="1:14" x14ac:dyDescent="0.25">
      <c r="A404">
        <v>2024</v>
      </c>
      <c r="B404" s="28" t="s">
        <v>66</v>
      </c>
      <c r="C404" s="2" t="s">
        <v>321</v>
      </c>
      <c r="D404" s="28" t="s">
        <v>77</v>
      </c>
      <c r="E404" s="28" t="s">
        <v>83</v>
      </c>
      <c r="F404">
        <v>2</v>
      </c>
      <c r="G404">
        <v>0</v>
      </c>
      <c r="H404">
        <v>2</v>
      </c>
      <c r="I404" s="1">
        <v>1</v>
      </c>
      <c r="J404" s="2">
        <f>VLOOKUP(Query2[[#This Row],[TeamType]],[1]!Query9[[TeamType]:[Pct]], 4, FALSE)</f>
        <v>2</v>
      </c>
      <c r="K404" s="3">
        <f>Query2[[#This Row],[Total]]/Query2[[#This Row],[Team FGtype]]</f>
        <v>1</v>
      </c>
      <c r="L404">
        <f>VLOOKUP(Query2[[#This Row],[team]],[1]!Query1[[team]:[Total]], 4, FALSE)</f>
        <v>87</v>
      </c>
      <c r="M404" s="3">
        <f>Query2[[#This Row],[Total]]/Query2[[#This Row],[Team Total]]</f>
        <v>2.2988505747126436E-2</v>
      </c>
      <c r="N404" s="4">
        <f>Query2[[#This Row],[Player/Team Total ]]*Query2[[#This Row],[Pct]]</f>
        <v>2.2988505747126436E-2</v>
      </c>
    </row>
    <row r="405" spans="1:14" x14ac:dyDescent="0.25">
      <c r="A405">
        <v>2024</v>
      </c>
      <c r="B405" s="28" t="s">
        <v>59</v>
      </c>
      <c r="C405" s="2" t="s">
        <v>320</v>
      </c>
      <c r="D405" s="28" t="s">
        <v>485</v>
      </c>
      <c r="E405" s="28" t="s">
        <v>11</v>
      </c>
      <c r="F405">
        <v>1</v>
      </c>
      <c r="G405">
        <v>1</v>
      </c>
      <c r="H405">
        <v>2</v>
      </c>
      <c r="I405" s="1">
        <v>0.5</v>
      </c>
      <c r="J405" s="2">
        <f>VLOOKUP(Query2[[#This Row],[TeamType]],[1]!Query9[[TeamType]:[Pct]], 4, FALSE)</f>
        <v>14</v>
      </c>
      <c r="K405" s="3">
        <f>Query2[[#This Row],[Total]]/Query2[[#This Row],[Team FGtype]]</f>
        <v>0.14285714285714285</v>
      </c>
      <c r="L405">
        <f>VLOOKUP(Query2[[#This Row],[team]],[1]!Query1[[team]:[Total]], 4, FALSE)</f>
        <v>76</v>
      </c>
      <c r="M405" s="3">
        <f>Query2[[#This Row],[Total]]/Query2[[#This Row],[Team Total]]</f>
        <v>2.6315789473684209E-2</v>
      </c>
      <c r="N405" s="4">
        <f>Query2[[#This Row],[Player/Team Total ]]*Query2[[#This Row],[Pct]]</f>
        <v>1.3157894736842105E-2</v>
      </c>
    </row>
    <row r="406" spans="1:14" x14ac:dyDescent="0.25">
      <c r="A406">
        <v>2024</v>
      </c>
      <c r="B406" s="28" t="s">
        <v>59</v>
      </c>
      <c r="C406" s="2" t="s">
        <v>490</v>
      </c>
      <c r="D406" s="28" t="s">
        <v>85</v>
      </c>
      <c r="E406" s="28" t="s">
        <v>83</v>
      </c>
      <c r="F406">
        <v>1</v>
      </c>
      <c r="G406">
        <v>1</v>
      </c>
      <c r="H406">
        <v>2</v>
      </c>
      <c r="I406" s="1">
        <v>0.5</v>
      </c>
      <c r="J406" s="2">
        <f>VLOOKUP(Query2[[#This Row],[TeamType]],[1]!Query9[[TeamType]:[Pct]], 4, FALSE)</f>
        <v>3</v>
      </c>
      <c r="K406" s="3">
        <f>Query2[[#This Row],[Total]]/Query2[[#This Row],[Team FGtype]]</f>
        <v>0.66666666666666663</v>
      </c>
      <c r="L406">
        <f>VLOOKUP(Query2[[#This Row],[team]],[1]!Query1[[team]:[Total]], 4, FALSE)</f>
        <v>76</v>
      </c>
      <c r="M406" s="3">
        <f>Query2[[#This Row],[Total]]/Query2[[#This Row],[Team Total]]</f>
        <v>2.6315789473684209E-2</v>
      </c>
      <c r="N406" s="4">
        <f>Query2[[#This Row],[Player/Team Total ]]*Query2[[#This Row],[Pct]]</f>
        <v>1.3157894736842105E-2</v>
      </c>
    </row>
    <row r="407" spans="1:14" x14ac:dyDescent="0.25">
      <c r="A407">
        <v>2024</v>
      </c>
      <c r="B407" s="28" t="s">
        <v>59</v>
      </c>
      <c r="C407" s="2" t="s">
        <v>320</v>
      </c>
      <c r="D407" s="28" t="s">
        <v>439</v>
      </c>
      <c r="E407" s="28" t="s">
        <v>11</v>
      </c>
      <c r="F407">
        <v>2</v>
      </c>
      <c r="G407">
        <v>0</v>
      </c>
      <c r="H407">
        <v>2</v>
      </c>
      <c r="I407" s="1">
        <v>1</v>
      </c>
      <c r="J407" s="2">
        <f>VLOOKUP(Query2[[#This Row],[TeamType]],[1]!Query9[[TeamType]:[Pct]], 4, FALSE)</f>
        <v>14</v>
      </c>
      <c r="K407" s="3">
        <f>Query2[[#This Row],[Total]]/Query2[[#This Row],[Team FGtype]]</f>
        <v>0.14285714285714285</v>
      </c>
      <c r="L407">
        <f>VLOOKUP(Query2[[#This Row],[team]],[1]!Query1[[team]:[Total]], 4, FALSE)</f>
        <v>76</v>
      </c>
      <c r="M407" s="3">
        <f>Query2[[#This Row],[Total]]/Query2[[#This Row],[Team Total]]</f>
        <v>2.6315789473684209E-2</v>
      </c>
      <c r="N407" s="4">
        <f>Query2[[#This Row],[Player/Team Total ]]*Query2[[#This Row],[Pct]]</f>
        <v>2.6315789473684209E-2</v>
      </c>
    </row>
    <row r="408" spans="1:14" x14ac:dyDescent="0.25">
      <c r="A408">
        <v>2024</v>
      </c>
      <c r="B408" s="28" t="s">
        <v>59</v>
      </c>
      <c r="C408" s="2" t="s">
        <v>320</v>
      </c>
      <c r="D408" s="28" t="s">
        <v>215</v>
      </c>
      <c r="E408" s="28" t="s">
        <v>11</v>
      </c>
      <c r="F408">
        <v>0</v>
      </c>
      <c r="G408">
        <v>2</v>
      </c>
      <c r="H408">
        <v>2</v>
      </c>
      <c r="I408" s="1">
        <v>0</v>
      </c>
      <c r="J408" s="2">
        <f>VLOOKUP(Query2[[#This Row],[TeamType]],[1]!Query9[[TeamType]:[Pct]], 4, FALSE)</f>
        <v>14</v>
      </c>
      <c r="K408" s="3">
        <f>Query2[[#This Row],[Total]]/Query2[[#This Row],[Team FGtype]]</f>
        <v>0.14285714285714285</v>
      </c>
      <c r="L408">
        <f>VLOOKUP(Query2[[#This Row],[team]],[1]!Query1[[team]:[Total]], 4, FALSE)</f>
        <v>76</v>
      </c>
      <c r="M408" s="3">
        <f>Query2[[#This Row],[Total]]/Query2[[#This Row],[Team Total]]</f>
        <v>2.6315789473684209E-2</v>
      </c>
      <c r="N408" s="4">
        <f>Query2[[#This Row],[Player/Team Total ]]*Query2[[#This Row],[Pct]]</f>
        <v>0</v>
      </c>
    </row>
    <row r="409" spans="1:14" x14ac:dyDescent="0.25">
      <c r="A409">
        <v>2024</v>
      </c>
      <c r="B409" s="28" t="s">
        <v>59</v>
      </c>
      <c r="C409" s="2" t="s">
        <v>320</v>
      </c>
      <c r="D409" s="28" t="s">
        <v>60</v>
      </c>
      <c r="E409" s="28" t="s">
        <v>11</v>
      </c>
      <c r="F409">
        <v>0</v>
      </c>
      <c r="G409">
        <v>1</v>
      </c>
      <c r="H409">
        <v>1</v>
      </c>
      <c r="I409" s="1">
        <v>0</v>
      </c>
      <c r="J409" s="2">
        <f>VLOOKUP(Query2[[#This Row],[TeamType]],[1]!Query9[[TeamType]:[Pct]], 4, FALSE)</f>
        <v>14</v>
      </c>
      <c r="K409" s="3">
        <f>Query2[[#This Row],[Total]]/Query2[[#This Row],[Team FGtype]]</f>
        <v>7.1428571428571425E-2</v>
      </c>
      <c r="L409">
        <f>VLOOKUP(Query2[[#This Row],[team]],[1]!Query1[[team]:[Total]], 4, FALSE)</f>
        <v>76</v>
      </c>
      <c r="M409" s="3">
        <f>Query2[[#This Row],[Total]]/Query2[[#This Row],[Team Total]]</f>
        <v>1.3157894736842105E-2</v>
      </c>
      <c r="N409" s="4">
        <f>Query2[[#This Row],[Player/Team Total ]]*Query2[[#This Row],[Pct]]</f>
        <v>0</v>
      </c>
    </row>
    <row r="410" spans="1:14" x14ac:dyDescent="0.25">
      <c r="A410">
        <v>2024</v>
      </c>
      <c r="B410" s="28" t="s">
        <v>59</v>
      </c>
      <c r="C410" s="2" t="s">
        <v>490</v>
      </c>
      <c r="D410" s="28" t="s">
        <v>60</v>
      </c>
      <c r="E410" s="28" t="s">
        <v>83</v>
      </c>
      <c r="F410">
        <v>1</v>
      </c>
      <c r="G410">
        <v>0</v>
      </c>
      <c r="H410">
        <v>1</v>
      </c>
      <c r="I410" s="1">
        <v>1</v>
      </c>
      <c r="J410" s="2">
        <f>VLOOKUP(Query2[[#This Row],[TeamType]],[1]!Query9[[TeamType]:[Pct]], 4, FALSE)</f>
        <v>3</v>
      </c>
      <c r="K410" s="3">
        <f>Query2[[#This Row],[Total]]/Query2[[#This Row],[Team FGtype]]</f>
        <v>0.33333333333333331</v>
      </c>
      <c r="L410">
        <f>VLOOKUP(Query2[[#This Row],[team]],[1]!Query1[[team]:[Total]], 4, FALSE)</f>
        <v>76</v>
      </c>
      <c r="M410" s="3">
        <f>Query2[[#This Row],[Total]]/Query2[[#This Row],[Team Total]]</f>
        <v>1.3157894736842105E-2</v>
      </c>
      <c r="N410" s="4">
        <f>Query2[[#This Row],[Player/Team Total ]]*Query2[[#This Row],[Pct]]</f>
        <v>1.3157894736842105E-2</v>
      </c>
    </row>
    <row r="411" spans="1:14" x14ac:dyDescent="0.25">
      <c r="A411">
        <v>2024</v>
      </c>
      <c r="B411" s="28" t="s">
        <v>59</v>
      </c>
      <c r="C411" s="2" t="s">
        <v>251</v>
      </c>
      <c r="D411" s="28" t="s">
        <v>485</v>
      </c>
      <c r="E411" s="28" t="s">
        <v>18</v>
      </c>
      <c r="F411">
        <v>1</v>
      </c>
      <c r="G411">
        <v>0</v>
      </c>
      <c r="H411">
        <v>1</v>
      </c>
      <c r="I411" s="1">
        <v>1</v>
      </c>
      <c r="J411" s="2">
        <f>VLOOKUP(Query2[[#This Row],[TeamType]],[1]!Query9[[TeamType]:[Pct]], 4, FALSE)</f>
        <v>59</v>
      </c>
      <c r="K411" s="3">
        <f>Query2[[#This Row],[Total]]/Query2[[#This Row],[Team FGtype]]</f>
        <v>1.6949152542372881E-2</v>
      </c>
      <c r="L411">
        <f>VLOOKUP(Query2[[#This Row],[team]],[1]!Query1[[team]:[Total]], 4, FALSE)</f>
        <v>76</v>
      </c>
      <c r="M411" s="3">
        <f>Query2[[#This Row],[Total]]/Query2[[#This Row],[Team Total]]</f>
        <v>1.3157894736842105E-2</v>
      </c>
      <c r="N411" s="4">
        <f>Query2[[#This Row],[Player/Team Total ]]*Query2[[#This Row],[Pct]]</f>
        <v>1.3157894736842105E-2</v>
      </c>
    </row>
    <row r="412" spans="1:14" x14ac:dyDescent="0.25">
      <c r="A412">
        <v>2024</v>
      </c>
      <c r="B412" s="28" t="s">
        <v>59</v>
      </c>
      <c r="C412" s="2" t="s">
        <v>251</v>
      </c>
      <c r="D412" s="28" t="s">
        <v>484</v>
      </c>
      <c r="E412" s="28" t="s">
        <v>18</v>
      </c>
      <c r="F412">
        <v>1</v>
      </c>
      <c r="G412">
        <v>0</v>
      </c>
      <c r="H412">
        <v>1</v>
      </c>
      <c r="I412" s="1">
        <v>1</v>
      </c>
      <c r="J412" s="2">
        <f>VLOOKUP(Query2[[#This Row],[TeamType]],[1]!Query9[[TeamType]:[Pct]], 4, FALSE)</f>
        <v>59</v>
      </c>
      <c r="K412" s="3">
        <f>Query2[[#This Row],[Total]]/Query2[[#This Row],[Team FGtype]]</f>
        <v>1.6949152542372881E-2</v>
      </c>
      <c r="L412">
        <f>VLOOKUP(Query2[[#This Row],[team]],[1]!Query1[[team]:[Total]], 4, FALSE)</f>
        <v>76</v>
      </c>
      <c r="M412" s="3">
        <f>Query2[[#This Row],[Total]]/Query2[[#This Row],[Team Total]]</f>
        <v>1.3157894736842105E-2</v>
      </c>
      <c r="N412" s="4">
        <f>Query2[[#This Row],[Player/Team Total ]]*Query2[[#This Row],[Pct]]</f>
        <v>1.3157894736842105E-2</v>
      </c>
    </row>
    <row r="413" spans="1:14" x14ac:dyDescent="0.25">
      <c r="A413">
        <v>2024</v>
      </c>
      <c r="B413" s="28" t="s">
        <v>59</v>
      </c>
      <c r="C413" s="2" t="s">
        <v>320</v>
      </c>
      <c r="D413" s="28" t="s">
        <v>521</v>
      </c>
      <c r="E413" s="28" t="s">
        <v>11</v>
      </c>
      <c r="F413">
        <v>0</v>
      </c>
      <c r="G413">
        <v>1</v>
      </c>
      <c r="H413">
        <v>1</v>
      </c>
      <c r="I413" s="1">
        <v>0</v>
      </c>
      <c r="J413" s="2">
        <f>VLOOKUP(Query2[[#This Row],[TeamType]],[1]!Query9[[TeamType]:[Pct]], 4, FALSE)</f>
        <v>14</v>
      </c>
      <c r="K413" s="3">
        <f>Query2[[#This Row],[Total]]/Query2[[#This Row],[Team FGtype]]</f>
        <v>7.1428571428571425E-2</v>
      </c>
      <c r="L413">
        <f>VLOOKUP(Query2[[#This Row],[team]],[1]!Query1[[team]:[Total]], 4, FALSE)</f>
        <v>76</v>
      </c>
      <c r="M413" s="3">
        <f>Query2[[#This Row],[Total]]/Query2[[#This Row],[Team Total]]</f>
        <v>1.3157894736842105E-2</v>
      </c>
      <c r="N413" s="4">
        <f>Query2[[#This Row],[Player/Team Total ]]*Query2[[#This Row],[Pct]]</f>
        <v>0</v>
      </c>
    </row>
    <row r="414" spans="1:14" x14ac:dyDescent="0.25">
      <c r="A414">
        <v>2024</v>
      </c>
      <c r="B414" s="28" t="s">
        <v>59</v>
      </c>
      <c r="C414" s="2" t="s">
        <v>320</v>
      </c>
      <c r="D414" s="28" t="s">
        <v>85</v>
      </c>
      <c r="E414" s="28" t="s">
        <v>11</v>
      </c>
      <c r="F414">
        <v>1</v>
      </c>
      <c r="G414">
        <v>0</v>
      </c>
      <c r="H414">
        <v>1</v>
      </c>
      <c r="I414" s="1">
        <v>1</v>
      </c>
      <c r="J414" s="2">
        <f>VLOOKUP(Query2[[#This Row],[TeamType]],[1]!Query9[[TeamType]:[Pct]], 4, FALSE)</f>
        <v>14</v>
      </c>
      <c r="K414" s="3">
        <f>Query2[[#This Row],[Total]]/Query2[[#This Row],[Team FGtype]]</f>
        <v>7.1428571428571425E-2</v>
      </c>
      <c r="L414">
        <f>VLOOKUP(Query2[[#This Row],[team]],[1]!Query1[[team]:[Total]], 4, FALSE)</f>
        <v>76</v>
      </c>
      <c r="M414" s="3">
        <f>Query2[[#This Row],[Total]]/Query2[[#This Row],[Team Total]]</f>
        <v>1.3157894736842105E-2</v>
      </c>
      <c r="N414" s="4">
        <f>Query2[[#This Row],[Player/Team Total ]]*Query2[[#This Row],[Pct]]</f>
        <v>1.3157894736842105E-2</v>
      </c>
    </row>
    <row r="415" spans="1:14" x14ac:dyDescent="0.25">
      <c r="A415">
        <v>2024</v>
      </c>
      <c r="B415" s="28" t="s">
        <v>22</v>
      </c>
      <c r="C415" s="2" t="s">
        <v>241</v>
      </c>
      <c r="D415" s="28" t="s">
        <v>217</v>
      </c>
      <c r="E415" s="28" t="s">
        <v>18</v>
      </c>
      <c r="F415">
        <v>1</v>
      </c>
      <c r="G415">
        <v>0</v>
      </c>
      <c r="H415">
        <v>1</v>
      </c>
      <c r="I415" s="1">
        <v>1</v>
      </c>
      <c r="J415" s="2">
        <f>VLOOKUP(Query2[[#This Row],[TeamType]],[1]!Query9[[TeamType]:[Pct]], 4, FALSE)</f>
        <v>61</v>
      </c>
      <c r="K415" s="3">
        <f>Query2[[#This Row],[Total]]/Query2[[#This Row],[Team FGtype]]</f>
        <v>1.6393442622950821E-2</v>
      </c>
      <c r="L415">
        <f>VLOOKUP(Query2[[#This Row],[team]],[1]!Query1[[team]:[Total]], 4, FALSE)</f>
        <v>93</v>
      </c>
      <c r="M415" s="3">
        <f>Query2[[#This Row],[Total]]/Query2[[#This Row],[Team Total]]</f>
        <v>1.0752688172043012E-2</v>
      </c>
      <c r="N415" s="4">
        <f>Query2[[#This Row],[Player/Team Total ]]*Query2[[#This Row],[Pct]]</f>
        <v>1.0752688172043012E-2</v>
      </c>
    </row>
    <row r="416" spans="1:14" x14ac:dyDescent="0.25">
      <c r="A416">
        <v>2024</v>
      </c>
      <c r="B416" s="28" t="s">
        <v>25</v>
      </c>
      <c r="C416" s="2" t="s">
        <v>249</v>
      </c>
      <c r="D416" s="28" t="s">
        <v>218</v>
      </c>
      <c r="E416" s="28" t="s">
        <v>18</v>
      </c>
      <c r="F416">
        <v>0</v>
      </c>
      <c r="G416">
        <v>1</v>
      </c>
      <c r="H416">
        <v>1</v>
      </c>
      <c r="I416" s="1">
        <v>0</v>
      </c>
      <c r="J416" s="2">
        <f>VLOOKUP(Query2[[#This Row],[TeamType]],[1]!Query9[[TeamType]:[Pct]], 4, FALSE)</f>
        <v>37</v>
      </c>
      <c r="K416" s="3">
        <f>Query2[[#This Row],[Total]]/Query2[[#This Row],[Team FGtype]]</f>
        <v>2.7027027027027029E-2</v>
      </c>
      <c r="L416">
        <f>VLOOKUP(Query2[[#This Row],[team]],[1]!Query1[[team]:[Total]], 4, FALSE)</f>
        <v>87</v>
      </c>
      <c r="M416" s="3">
        <f>Query2[[#This Row],[Total]]/Query2[[#This Row],[Team Total]]</f>
        <v>1.1494252873563218E-2</v>
      </c>
      <c r="N416" s="4">
        <f>Query2[[#This Row],[Player/Team Total ]]*Query2[[#This Row],[Pct]]</f>
        <v>0</v>
      </c>
    </row>
    <row r="417" spans="1:14" x14ac:dyDescent="0.25">
      <c r="A417">
        <v>2024</v>
      </c>
      <c r="B417" s="28" t="s">
        <v>25</v>
      </c>
      <c r="C417" s="2" t="s">
        <v>454</v>
      </c>
      <c r="D417" s="28" t="s">
        <v>58</v>
      </c>
      <c r="E417" s="28" t="s">
        <v>83</v>
      </c>
      <c r="F417">
        <v>1</v>
      </c>
      <c r="G417">
        <v>0</v>
      </c>
      <c r="H417">
        <v>1</v>
      </c>
      <c r="I417" s="1">
        <v>1</v>
      </c>
      <c r="J417" s="2">
        <f>VLOOKUP(Query2[[#This Row],[TeamType]],[1]!Query9[[TeamType]:[Pct]], 4, FALSE)</f>
        <v>4</v>
      </c>
      <c r="K417" s="3">
        <f>Query2[[#This Row],[Total]]/Query2[[#This Row],[Team FGtype]]</f>
        <v>0.25</v>
      </c>
      <c r="L417">
        <f>VLOOKUP(Query2[[#This Row],[team]],[1]!Query1[[team]:[Total]], 4, FALSE)</f>
        <v>87</v>
      </c>
      <c r="M417" s="3">
        <f>Query2[[#This Row],[Total]]/Query2[[#This Row],[Team Total]]</f>
        <v>1.1494252873563218E-2</v>
      </c>
      <c r="N417" s="4">
        <f>Query2[[#This Row],[Player/Team Total ]]*Query2[[#This Row],[Pct]]</f>
        <v>1.1494252873563218E-2</v>
      </c>
    </row>
    <row r="418" spans="1:14" x14ac:dyDescent="0.25">
      <c r="A418">
        <v>2024</v>
      </c>
      <c r="B418" s="28" t="s">
        <v>25</v>
      </c>
      <c r="C418" s="2" t="s">
        <v>454</v>
      </c>
      <c r="D418" s="28" t="s">
        <v>57</v>
      </c>
      <c r="E418" s="28" t="s">
        <v>83</v>
      </c>
      <c r="F418">
        <v>1</v>
      </c>
      <c r="G418">
        <v>0</v>
      </c>
      <c r="H418">
        <v>1</v>
      </c>
      <c r="I418" s="1">
        <v>1</v>
      </c>
      <c r="J418" s="2">
        <f>VLOOKUP(Query2[[#This Row],[TeamType]],[1]!Query9[[TeamType]:[Pct]], 4, FALSE)</f>
        <v>4</v>
      </c>
      <c r="K418" s="3">
        <f>Query2[[#This Row],[Total]]/Query2[[#This Row],[Team FGtype]]</f>
        <v>0.25</v>
      </c>
      <c r="L418">
        <f>VLOOKUP(Query2[[#This Row],[team]],[1]!Query1[[team]:[Total]], 4, FALSE)</f>
        <v>87</v>
      </c>
      <c r="M418" s="3">
        <f>Query2[[#This Row],[Total]]/Query2[[#This Row],[Team Total]]</f>
        <v>1.1494252873563218E-2</v>
      </c>
      <c r="N418" s="4">
        <f>Query2[[#This Row],[Player/Team Total ]]*Query2[[#This Row],[Pct]]</f>
        <v>1.1494252873563218E-2</v>
      </c>
    </row>
    <row r="419" spans="1:14" x14ac:dyDescent="0.25">
      <c r="A419">
        <v>2024</v>
      </c>
      <c r="B419" s="28" t="s">
        <v>25</v>
      </c>
      <c r="C419" s="2" t="s">
        <v>454</v>
      </c>
      <c r="D419" s="28" t="s">
        <v>213</v>
      </c>
      <c r="E419" s="28" t="s">
        <v>83</v>
      </c>
      <c r="F419">
        <v>1</v>
      </c>
      <c r="G419">
        <v>0</v>
      </c>
      <c r="H419">
        <v>1</v>
      </c>
      <c r="I419" s="1">
        <v>1</v>
      </c>
      <c r="J419" s="2">
        <f>VLOOKUP(Query2[[#This Row],[TeamType]],[1]!Query9[[TeamType]:[Pct]], 4, FALSE)</f>
        <v>4</v>
      </c>
      <c r="K419" s="3">
        <f>Query2[[#This Row],[Total]]/Query2[[#This Row],[Team FGtype]]</f>
        <v>0.25</v>
      </c>
      <c r="L419">
        <f>VLOOKUP(Query2[[#This Row],[team]],[1]!Query1[[team]:[Total]], 4, FALSE)</f>
        <v>87</v>
      </c>
      <c r="M419" s="3">
        <f>Query2[[#This Row],[Total]]/Query2[[#This Row],[Team Total]]</f>
        <v>1.1494252873563218E-2</v>
      </c>
      <c r="N419" s="4">
        <f>Query2[[#This Row],[Player/Team Total ]]*Query2[[#This Row],[Pct]]</f>
        <v>1.1494252873563218E-2</v>
      </c>
    </row>
    <row r="420" spans="1:14" x14ac:dyDescent="0.25">
      <c r="A420">
        <v>2024</v>
      </c>
      <c r="B420" s="28" t="s">
        <v>25</v>
      </c>
      <c r="C420" s="2" t="s">
        <v>454</v>
      </c>
      <c r="D420" s="28" t="s">
        <v>327</v>
      </c>
      <c r="E420" s="28" t="s">
        <v>83</v>
      </c>
      <c r="F420">
        <v>1</v>
      </c>
      <c r="G420">
        <v>0</v>
      </c>
      <c r="H420">
        <v>1</v>
      </c>
      <c r="I420" s="1">
        <v>1</v>
      </c>
      <c r="J420" s="2">
        <f>VLOOKUP(Query2[[#This Row],[TeamType]],[1]!Query9[[TeamType]:[Pct]], 4, FALSE)</f>
        <v>4</v>
      </c>
      <c r="K420" s="3">
        <f>Query2[[#This Row],[Total]]/Query2[[#This Row],[Team FGtype]]</f>
        <v>0.25</v>
      </c>
      <c r="L420">
        <f>VLOOKUP(Query2[[#This Row],[team]],[1]!Query1[[team]:[Total]], 4, FALSE)</f>
        <v>87</v>
      </c>
      <c r="M420" s="3">
        <f>Query2[[#This Row],[Total]]/Query2[[#This Row],[Team Total]]</f>
        <v>1.1494252873563218E-2</v>
      </c>
      <c r="N420" s="4">
        <f>Query2[[#This Row],[Player/Team Total ]]*Query2[[#This Row],[Pct]]</f>
        <v>1.1494252873563218E-2</v>
      </c>
    </row>
    <row r="421" spans="1:14" x14ac:dyDescent="0.25">
      <c r="A421">
        <v>2024</v>
      </c>
      <c r="B421" s="28" t="s">
        <v>25</v>
      </c>
      <c r="C421" s="2" t="s">
        <v>249</v>
      </c>
      <c r="D421" s="28" t="s">
        <v>482</v>
      </c>
      <c r="E421" s="28" t="s">
        <v>18</v>
      </c>
      <c r="F421">
        <v>0</v>
      </c>
      <c r="G421">
        <v>1</v>
      </c>
      <c r="H421">
        <v>1</v>
      </c>
      <c r="I421" s="1">
        <v>0</v>
      </c>
      <c r="J421" s="2">
        <f>VLOOKUP(Query2[[#This Row],[TeamType]],[1]!Query9[[TeamType]:[Pct]], 4, FALSE)</f>
        <v>37</v>
      </c>
      <c r="K421" s="3">
        <f>Query2[[#This Row],[Total]]/Query2[[#This Row],[Team FGtype]]</f>
        <v>2.7027027027027029E-2</v>
      </c>
      <c r="L421">
        <f>VLOOKUP(Query2[[#This Row],[team]],[1]!Query1[[team]:[Total]], 4, FALSE)</f>
        <v>87</v>
      </c>
      <c r="M421" s="3">
        <f>Query2[[#This Row],[Total]]/Query2[[#This Row],[Team Total]]</f>
        <v>1.1494252873563218E-2</v>
      </c>
      <c r="N421" s="4">
        <f>Query2[[#This Row],[Player/Team Total ]]*Query2[[#This Row],[Pct]]</f>
        <v>0</v>
      </c>
    </row>
    <row r="422" spans="1:14" x14ac:dyDescent="0.25">
      <c r="A422">
        <v>2024</v>
      </c>
      <c r="B422" s="28" t="s">
        <v>25</v>
      </c>
      <c r="C422" s="2" t="s">
        <v>249</v>
      </c>
      <c r="D422" s="28" t="s">
        <v>214</v>
      </c>
      <c r="E422" s="28" t="s">
        <v>18</v>
      </c>
      <c r="F422">
        <v>1</v>
      </c>
      <c r="G422">
        <v>0</v>
      </c>
      <c r="H422">
        <v>1</v>
      </c>
      <c r="I422" s="1">
        <v>1</v>
      </c>
      <c r="J422" s="2">
        <f>VLOOKUP(Query2[[#This Row],[TeamType]],[1]!Query9[[TeamType]:[Pct]], 4, FALSE)</f>
        <v>37</v>
      </c>
      <c r="K422" s="3">
        <f>Query2[[#This Row],[Total]]/Query2[[#This Row],[Team FGtype]]</f>
        <v>2.7027027027027029E-2</v>
      </c>
      <c r="L422">
        <f>VLOOKUP(Query2[[#This Row],[team]],[1]!Query1[[team]:[Total]], 4, FALSE)</f>
        <v>87</v>
      </c>
      <c r="M422" s="3">
        <f>Query2[[#This Row],[Total]]/Query2[[#This Row],[Team Total]]</f>
        <v>1.1494252873563218E-2</v>
      </c>
      <c r="N422" s="4">
        <f>Query2[[#This Row],[Player/Team Total ]]*Query2[[#This Row],[Pct]]</f>
        <v>1.1494252873563218E-2</v>
      </c>
    </row>
    <row r="423" spans="1:14" x14ac:dyDescent="0.25">
      <c r="A423">
        <v>2024</v>
      </c>
      <c r="B423" s="28" t="s">
        <v>25</v>
      </c>
      <c r="C423" s="2" t="s">
        <v>250</v>
      </c>
      <c r="D423" s="28" t="s">
        <v>483</v>
      </c>
      <c r="E423" s="28" t="s">
        <v>11</v>
      </c>
      <c r="F423">
        <v>0</v>
      </c>
      <c r="G423">
        <v>1</v>
      </c>
      <c r="H423">
        <v>1</v>
      </c>
      <c r="I423" s="1">
        <v>0</v>
      </c>
      <c r="J423" s="2">
        <f>VLOOKUP(Query2[[#This Row],[TeamType]],[1]!Query9[[TeamType]:[Pct]], 4, FALSE)</f>
        <v>46</v>
      </c>
      <c r="K423" s="3">
        <f>Query2[[#This Row],[Total]]/Query2[[#This Row],[Team FGtype]]</f>
        <v>2.1739130434782608E-2</v>
      </c>
      <c r="L423">
        <f>VLOOKUP(Query2[[#This Row],[team]],[1]!Query1[[team]:[Total]], 4, FALSE)</f>
        <v>87</v>
      </c>
      <c r="M423" s="3">
        <f>Query2[[#This Row],[Total]]/Query2[[#This Row],[Team Total]]</f>
        <v>1.1494252873563218E-2</v>
      </c>
      <c r="N423" s="4">
        <f>Query2[[#This Row],[Player/Team Total ]]*Query2[[#This Row],[Pct]]</f>
        <v>0</v>
      </c>
    </row>
    <row r="424" spans="1:14" x14ac:dyDescent="0.25">
      <c r="A424">
        <v>2024</v>
      </c>
      <c r="B424" s="28" t="s">
        <v>59</v>
      </c>
      <c r="C424" s="2" t="s">
        <v>320</v>
      </c>
      <c r="D424" s="28" t="s">
        <v>522</v>
      </c>
      <c r="E424" s="28" t="s">
        <v>11</v>
      </c>
      <c r="F424">
        <v>0</v>
      </c>
      <c r="G424">
        <v>1</v>
      </c>
      <c r="H424">
        <v>1</v>
      </c>
      <c r="I424" s="1">
        <v>0</v>
      </c>
      <c r="J424" s="2">
        <f>VLOOKUP(Query2[[#This Row],[TeamType]],[1]!Query9[[TeamType]:[Pct]], 4, FALSE)</f>
        <v>14</v>
      </c>
      <c r="K424" s="3">
        <f>Query2[[#This Row],[Total]]/Query2[[#This Row],[Team FGtype]]</f>
        <v>7.1428571428571425E-2</v>
      </c>
      <c r="L424">
        <f>VLOOKUP(Query2[[#This Row],[team]],[1]!Query1[[team]:[Total]], 4, FALSE)</f>
        <v>76</v>
      </c>
      <c r="M424" s="3">
        <f>Query2[[#This Row],[Total]]/Query2[[#This Row],[Team Total]]</f>
        <v>1.3157894736842105E-2</v>
      </c>
      <c r="N424" s="4">
        <f>Query2[[#This Row],[Player/Team Total ]]*Query2[[#This Row],[Pct]]</f>
        <v>0</v>
      </c>
    </row>
    <row r="425" spans="1:14" x14ac:dyDescent="0.25">
      <c r="A425">
        <v>2024</v>
      </c>
      <c r="B425" s="28" t="s">
        <v>66</v>
      </c>
      <c r="C425" s="2" t="s">
        <v>248</v>
      </c>
      <c r="D425" s="28" t="s">
        <v>523</v>
      </c>
      <c r="E425" s="28" t="s">
        <v>18</v>
      </c>
      <c r="F425">
        <v>0</v>
      </c>
      <c r="G425">
        <v>1</v>
      </c>
      <c r="H425">
        <v>1</v>
      </c>
      <c r="I425" s="1">
        <v>0</v>
      </c>
      <c r="J425" s="2">
        <f>VLOOKUP(Query2[[#This Row],[TeamType]],[1]!Query9[[TeamType]:[Pct]], 4, FALSE)</f>
        <v>54</v>
      </c>
      <c r="K425" s="3">
        <f>Query2[[#This Row],[Total]]/Query2[[#This Row],[Team FGtype]]</f>
        <v>1.8518518518518517E-2</v>
      </c>
      <c r="L425">
        <f>VLOOKUP(Query2[[#This Row],[team]],[1]!Query1[[team]:[Total]], 4, FALSE)</f>
        <v>87</v>
      </c>
      <c r="M425" s="3">
        <f>Query2[[#This Row],[Total]]/Query2[[#This Row],[Team Total]]</f>
        <v>1.1494252873563218E-2</v>
      </c>
      <c r="N425" s="4">
        <f>Query2[[#This Row],[Player/Team Total ]]*Query2[[#This Row],[Pct]]</f>
        <v>0</v>
      </c>
    </row>
    <row r="426" spans="1:14" x14ac:dyDescent="0.25">
      <c r="A426">
        <v>2024</v>
      </c>
      <c r="B426" s="28" t="s">
        <v>66</v>
      </c>
      <c r="C426" s="2" t="s">
        <v>248</v>
      </c>
      <c r="D426" s="28" t="s">
        <v>501</v>
      </c>
      <c r="E426" s="28" t="s">
        <v>18</v>
      </c>
      <c r="F426">
        <v>1</v>
      </c>
      <c r="G426">
        <v>0</v>
      </c>
      <c r="H426">
        <v>1</v>
      </c>
      <c r="I426" s="1">
        <v>1</v>
      </c>
      <c r="J426" s="2">
        <f>VLOOKUP(Query2[[#This Row],[TeamType]],[1]!Query9[[TeamType]:[Pct]], 4, FALSE)</f>
        <v>54</v>
      </c>
      <c r="K426" s="3">
        <f>Query2[[#This Row],[Total]]/Query2[[#This Row],[Team FGtype]]</f>
        <v>1.8518518518518517E-2</v>
      </c>
      <c r="L426">
        <f>VLOOKUP(Query2[[#This Row],[team]],[1]!Query1[[team]:[Total]], 4, FALSE)</f>
        <v>87</v>
      </c>
      <c r="M426" s="3">
        <f>Query2[[#This Row],[Total]]/Query2[[#This Row],[Team Total]]</f>
        <v>1.1494252873563218E-2</v>
      </c>
      <c r="N426" s="4">
        <f>Query2[[#This Row],[Player/Team Total ]]*Query2[[#This Row],[Pct]]</f>
        <v>1.1494252873563218E-2</v>
      </c>
    </row>
    <row r="427" spans="1:14" x14ac:dyDescent="0.25">
      <c r="A427">
        <v>2024</v>
      </c>
      <c r="B427" s="28" t="s">
        <v>66</v>
      </c>
      <c r="C427" s="2" t="s">
        <v>248</v>
      </c>
      <c r="D427" s="28" t="s">
        <v>69</v>
      </c>
      <c r="E427" s="28" t="s">
        <v>18</v>
      </c>
      <c r="F427">
        <v>1</v>
      </c>
      <c r="G427">
        <v>0</v>
      </c>
      <c r="H427">
        <v>1</v>
      </c>
      <c r="I427" s="1">
        <v>1</v>
      </c>
      <c r="J427" s="2">
        <f>VLOOKUP(Query2[[#This Row],[TeamType]],[1]!Query9[[TeamType]:[Pct]], 4, FALSE)</f>
        <v>54</v>
      </c>
      <c r="K427" s="3">
        <f>Query2[[#This Row],[Total]]/Query2[[#This Row],[Team FGtype]]</f>
        <v>1.8518518518518517E-2</v>
      </c>
      <c r="L427">
        <f>VLOOKUP(Query2[[#This Row],[team]],[1]!Query1[[team]:[Total]], 4, FALSE)</f>
        <v>87</v>
      </c>
      <c r="M427" s="3">
        <f>Query2[[#This Row],[Total]]/Query2[[#This Row],[Team Total]]</f>
        <v>1.1494252873563218E-2</v>
      </c>
      <c r="N427" s="4">
        <f>Query2[[#This Row],[Player/Team Total ]]*Query2[[#This Row],[Pct]]</f>
        <v>1.1494252873563218E-2</v>
      </c>
    </row>
    <row r="428" spans="1:14" x14ac:dyDescent="0.25">
      <c r="A428">
        <v>2024</v>
      </c>
      <c r="B428" s="28" t="s">
        <v>66</v>
      </c>
      <c r="C428" s="2" t="s">
        <v>248</v>
      </c>
      <c r="D428" s="28" t="s">
        <v>76</v>
      </c>
      <c r="E428" s="28" t="s">
        <v>18</v>
      </c>
      <c r="F428">
        <v>1</v>
      </c>
      <c r="G428">
        <v>0</v>
      </c>
      <c r="H428">
        <v>1</v>
      </c>
      <c r="I428" s="1">
        <v>1</v>
      </c>
      <c r="J428" s="2">
        <f>VLOOKUP(Query2[[#This Row],[TeamType]],[1]!Query9[[TeamType]:[Pct]], 4, FALSE)</f>
        <v>54</v>
      </c>
      <c r="K428" s="3">
        <f>Query2[[#This Row],[Total]]/Query2[[#This Row],[Team FGtype]]</f>
        <v>1.8518518518518517E-2</v>
      </c>
      <c r="L428">
        <f>VLOOKUP(Query2[[#This Row],[team]],[1]!Query1[[team]:[Total]], 4, FALSE)</f>
        <v>87</v>
      </c>
      <c r="M428" s="3">
        <f>Query2[[#This Row],[Total]]/Query2[[#This Row],[Team Total]]</f>
        <v>1.1494252873563218E-2</v>
      </c>
      <c r="N428" s="4">
        <f>Query2[[#This Row],[Player/Team Total ]]*Query2[[#This Row],[Pct]]</f>
        <v>1.1494252873563218E-2</v>
      </c>
    </row>
    <row r="429" spans="1:14" x14ac:dyDescent="0.25">
      <c r="A429">
        <v>2024</v>
      </c>
      <c r="B429" s="28" t="s">
        <v>15</v>
      </c>
      <c r="C429" s="2" t="s">
        <v>245</v>
      </c>
      <c r="D429" s="28" t="s">
        <v>524</v>
      </c>
      <c r="E429" s="28" t="s">
        <v>11</v>
      </c>
      <c r="F429">
        <v>0</v>
      </c>
      <c r="G429">
        <v>1</v>
      </c>
      <c r="H429">
        <v>1</v>
      </c>
      <c r="I429" s="1">
        <v>0</v>
      </c>
      <c r="J429" s="2">
        <f>VLOOKUP(Query2[[#This Row],[TeamType]],[1]!Query9[[TeamType]:[Pct]], 4, FALSE)</f>
        <v>30</v>
      </c>
      <c r="K429" s="3">
        <f>Query2[[#This Row],[Total]]/Query2[[#This Row],[Team FGtype]]</f>
        <v>3.3333333333333333E-2</v>
      </c>
      <c r="L429">
        <f>VLOOKUP(Query2[[#This Row],[team]],[1]!Query1[[team]:[Total]], 4, FALSE)</f>
        <v>84</v>
      </c>
      <c r="M429" s="3">
        <f>Query2[[#This Row],[Total]]/Query2[[#This Row],[Team Total]]</f>
        <v>1.1904761904761904E-2</v>
      </c>
      <c r="N429" s="4">
        <f>Query2[[#This Row],[Player/Team Total ]]*Query2[[#This Row],[Pct]]</f>
        <v>0</v>
      </c>
    </row>
    <row r="430" spans="1:14" x14ac:dyDescent="0.25">
      <c r="A430">
        <v>2024</v>
      </c>
      <c r="B430" s="28" t="s">
        <v>15</v>
      </c>
      <c r="C430" s="2" t="s">
        <v>245</v>
      </c>
      <c r="D430" s="28" t="s">
        <v>79</v>
      </c>
      <c r="E430" s="28" t="s">
        <v>11</v>
      </c>
      <c r="F430">
        <v>0</v>
      </c>
      <c r="G430">
        <v>1</v>
      </c>
      <c r="H430">
        <v>1</v>
      </c>
      <c r="I430" s="1">
        <v>0</v>
      </c>
      <c r="J430" s="2">
        <f>VLOOKUP(Query2[[#This Row],[TeamType]],[1]!Query9[[TeamType]:[Pct]], 4, FALSE)</f>
        <v>30</v>
      </c>
      <c r="K430" s="3">
        <f>Query2[[#This Row],[Total]]/Query2[[#This Row],[Team FGtype]]</f>
        <v>3.3333333333333333E-2</v>
      </c>
      <c r="L430">
        <f>VLOOKUP(Query2[[#This Row],[team]],[1]!Query1[[team]:[Total]], 4, FALSE)</f>
        <v>84</v>
      </c>
      <c r="M430" s="3">
        <f>Query2[[#This Row],[Total]]/Query2[[#This Row],[Team Total]]</f>
        <v>1.1904761904761904E-2</v>
      </c>
      <c r="N430" s="4">
        <f>Query2[[#This Row],[Player/Team Total ]]*Query2[[#This Row],[Pct]]</f>
        <v>0</v>
      </c>
    </row>
    <row r="431" spans="1:14" x14ac:dyDescent="0.25">
      <c r="A431">
        <v>2024</v>
      </c>
      <c r="B431" s="28" t="s">
        <v>15</v>
      </c>
      <c r="C431" s="2" t="s">
        <v>247</v>
      </c>
      <c r="D431" s="28" t="s">
        <v>477</v>
      </c>
      <c r="E431" s="28" t="s">
        <v>18</v>
      </c>
      <c r="F431">
        <v>1</v>
      </c>
      <c r="G431">
        <v>0</v>
      </c>
      <c r="H431">
        <v>1</v>
      </c>
      <c r="I431" s="1">
        <v>1</v>
      </c>
      <c r="J431" s="2">
        <f>VLOOKUP(Query2[[#This Row],[TeamType]],[1]!Query9[[TeamType]:[Pct]], 4, FALSE)</f>
        <v>49</v>
      </c>
      <c r="K431" s="3">
        <f>Query2[[#This Row],[Total]]/Query2[[#This Row],[Team FGtype]]</f>
        <v>2.0408163265306121E-2</v>
      </c>
      <c r="L431">
        <f>VLOOKUP(Query2[[#This Row],[team]],[1]!Query1[[team]:[Total]], 4, FALSE)</f>
        <v>84</v>
      </c>
      <c r="M431" s="3">
        <f>Query2[[#This Row],[Total]]/Query2[[#This Row],[Team Total]]</f>
        <v>1.1904761904761904E-2</v>
      </c>
      <c r="N431" s="4">
        <f>Query2[[#This Row],[Player/Team Total ]]*Query2[[#This Row],[Pct]]</f>
        <v>1.1904761904761904E-2</v>
      </c>
    </row>
    <row r="432" spans="1:14" x14ac:dyDescent="0.25">
      <c r="A432">
        <v>2024</v>
      </c>
      <c r="B432" s="28" t="s">
        <v>15</v>
      </c>
      <c r="C432" s="2" t="s">
        <v>245</v>
      </c>
      <c r="D432" s="28" t="s">
        <v>477</v>
      </c>
      <c r="E432" s="28" t="s">
        <v>11</v>
      </c>
      <c r="F432">
        <v>0</v>
      </c>
      <c r="G432">
        <v>1</v>
      </c>
      <c r="H432">
        <v>1</v>
      </c>
      <c r="I432" s="1">
        <v>0</v>
      </c>
      <c r="J432" s="2">
        <f>VLOOKUP(Query2[[#This Row],[TeamType]],[1]!Query9[[TeamType]:[Pct]], 4, FALSE)</f>
        <v>30</v>
      </c>
      <c r="K432" s="3">
        <f>Query2[[#This Row],[Total]]/Query2[[#This Row],[Team FGtype]]</f>
        <v>3.3333333333333333E-2</v>
      </c>
      <c r="L432">
        <f>VLOOKUP(Query2[[#This Row],[team]],[1]!Query1[[team]:[Total]], 4, FALSE)</f>
        <v>84</v>
      </c>
      <c r="M432" s="3">
        <f>Query2[[#This Row],[Total]]/Query2[[#This Row],[Team Total]]</f>
        <v>1.1904761904761904E-2</v>
      </c>
      <c r="N432" s="4">
        <f>Query2[[#This Row],[Player/Team Total ]]*Query2[[#This Row],[Pct]]</f>
        <v>0</v>
      </c>
    </row>
    <row r="433" spans="1:14" x14ac:dyDescent="0.25">
      <c r="A433">
        <v>2024</v>
      </c>
      <c r="B433" s="28" t="s">
        <v>15</v>
      </c>
      <c r="C433" s="2" t="s">
        <v>247</v>
      </c>
      <c r="D433" s="28" t="s">
        <v>223</v>
      </c>
      <c r="E433" s="28" t="s">
        <v>18</v>
      </c>
      <c r="F433">
        <v>1</v>
      </c>
      <c r="G433">
        <v>0</v>
      </c>
      <c r="H433">
        <v>1</v>
      </c>
      <c r="I433" s="1">
        <v>1</v>
      </c>
      <c r="J433" s="2">
        <f>VLOOKUP(Query2[[#This Row],[TeamType]],[1]!Query9[[TeamType]:[Pct]], 4, FALSE)</f>
        <v>49</v>
      </c>
      <c r="K433" s="3">
        <f>Query2[[#This Row],[Total]]/Query2[[#This Row],[Team FGtype]]</f>
        <v>2.0408163265306121E-2</v>
      </c>
      <c r="L433">
        <f>VLOOKUP(Query2[[#This Row],[team]],[1]!Query1[[team]:[Total]], 4, FALSE)</f>
        <v>84</v>
      </c>
      <c r="M433" s="3">
        <f>Query2[[#This Row],[Total]]/Query2[[#This Row],[Team Total]]</f>
        <v>1.1904761904761904E-2</v>
      </c>
      <c r="N433" s="4">
        <f>Query2[[#This Row],[Player/Team Total ]]*Query2[[#This Row],[Pct]]</f>
        <v>1.1904761904761904E-2</v>
      </c>
    </row>
    <row r="434" spans="1:14" x14ac:dyDescent="0.25">
      <c r="A434">
        <v>2024</v>
      </c>
      <c r="B434" s="28" t="s">
        <v>15</v>
      </c>
      <c r="C434" s="2" t="s">
        <v>245</v>
      </c>
      <c r="D434" s="28" t="s">
        <v>223</v>
      </c>
      <c r="E434" s="28" t="s">
        <v>11</v>
      </c>
      <c r="F434">
        <v>1</v>
      </c>
      <c r="G434">
        <v>0</v>
      </c>
      <c r="H434">
        <v>1</v>
      </c>
      <c r="I434" s="1">
        <v>1</v>
      </c>
      <c r="J434" s="2">
        <f>VLOOKUP(Query2[[#This Row],[TeamType]],[1]!Query9[[TeamType]:[Pct]], 4, FALSE)</f>
        <v>30</v>
      </c>
      <c r="K434" s="3">
        <f>Query2[[#This Row],[Total]]/Query2[[#This Row],[Team FGtype]]</f>
        <v>3.3333333333333333E-2</v>
      </c>
      <c r="L434">
        <f>VLOOKUP(Query2[[#This Row],[team]],[1]!Query1[[team]:[Total]], 4, FALSE)</f>
        <v>84</v>
      </c>
      <c r="M434" s="3">
        <f>Query2[[#This Row],[Total]]/Query2[[#This Row],[Team Total]]</f>
        <v>1.1904761904761904E-2</v>
      </c>
      <c r="N434" s="4">
        <f>Query2[[#This Row],[Player/Team Total ]]*Query2[[#This Row],[Pct]]</f>
        <v>1.1904761904761904E-2</v>
      </c>
    </row>
    <row r="435" spans="1:14" x14ac:dyDescent="0.25">
      <c r="A435">
        <v>2024</v>
      </c>
      <c r="B435" s="28" t="s">
        <v>15</v>
      </c>
      <c r="C435" s="2" t="s">
        <v>247</v>
      </c>
      <c r="D435" s="28" t="s">
        <v>500</v>
      </c>
      <c r="E435" s="28" t="s">
        <v>18</v>
      </c>
      <c r="F435">
        <v>1</v>
      </c>
      <c r="G435">
        <v>0</v>
      </c>
      <c r="H435">
        <v>1</v>
      </c>
      <c r="I435" s="1">
        <v>1</v>
      </c>
      <c r="J435" s="2">
        <f>VLOOKUP(Query2[[#This Row],[TeamType]],[1]!Query9[[TeamType]:[Pct]], 4, FALSE)</f>
        <v>49</v>
      </c>
      <c r="K435" s="3">
        <f>Query2[[#This Row],[Total]]/Query2[[#This Row],[Team FGtype]]</f>
        <v>2.0408163265306121E-2</v>
      </c>
      <c r="L435">
        <f>VLOOKUP(Query2[[#This Row],[team]],[1]!Query1[[team]:[Total]], 4, FALSE)</f>
        <v>84</v>
      </c>
      <c r="M435" s="3">
        <f>Query2[[#This Row],[Total]]/Query2[[#This Row],[Team Total]]</f>
        <v>1.1904761904761904E-2</v>
      </c>
      <c r="N435" s="4">
        <f>Query2[[#This Row],[Player/Team Total ]]*Query2[[#This Row],[Pct]]</f>
        <v>1.1904761904761904E-2</v>
      </c>
    </row>
    <row r="436" spans="1:14" x14ac:dyDescent="0.25">
      <c r="A436">
        <v>2024</v>
      </c>
      <c r="B436" s="28" t="s">
        <v>15</v>
      </c>
      <c r="C436" s="2" t="s">
        <v>245</v>
      </c>
      <c r="D436" s="28" t="s">
        <v>500</v>
      </c>
      <c r="E436" s="28" t="s">
        <v>11</v>
      </c>
      <c r="F436">
        <v>0</v>
      </c>
      <c r="G436">
        <v>1</v>
      </c>
      <c r="H436">
        <v>1</v>
      </c>
      <c r="I436" s="1">
        <v>0</v>
      </c>
      <c r="J436" s="2">
        <f>VLOOKUP(Query2[[#This Row],[TeamType]],[1]!Query9[[TeamType]:[Pct]], 4, FALSE)</f>
        <v>30</v>
      </c>
      <c r="K436" s="3">
        <f>Query2[[#This Row],[Total]]/Query2[[#This Row],[Team FGtype]]</f>
        <v>3.3333333333333333E-2</v>
      </c>
      <c r="L436">
        <f>VLOOKUP(Query2[[#This Row],[team]],[1]!Query1[[team]:[Total]], 4, FALSE)</f>
        <v>84</v>
      </c>
      <c r="M436" s="3">
        <f>Query2[[#This Row],[Total]]/Query2[[#This Row],[Team Total]]</f>
        <v>1.1904761904761904E-2</v>
      </c>
      <c r="N436" s="4">
        <f>Query2[[#This Row],[Player/Team Total ]]*Query2[[#This Row],[Pct]]</f>
        <v>0</v>
      </c>
    </row>
    <row r="437" spans="1:14" x14ac:dyDescent="0.25">
      <c r="A437">
        <v>2024</v>
      </c>
      <c r="B437" s="28" t="s">
        <v>15</v>
      </c>
      <c r="C437" s="2" t="s">
        <v>322</v>
      </c>
      <c r="D437" s="28" t="s">
        <v>65</v>
      </c>
      <c r="E437" s="28" t="s">
        <v>83</v>
      </c>
      <c r="F437">
        <v>1</v>
      </c>
      <c r="G437">
        <v>0</v>
      </c>
      <c r="H437">
        <v>1</v>
      </c>
      <c r="I437" s="1">
        <v>1</v>
      </c>
      <c r="J437" s="2">
        <f>VLOOKUP(Query2[[#This Row],[TeamType]],[1]!Query9[[TeamType]:[Pct]], 4, FALSE)</f>
        <v>5</v>
      </c>
      <c r="K437" s="3">
        <f>Query2[[#This Row],[Total]]/Query2[[#This Row],[Team FGtype]]</f>
        <v>0.2</v>
      </c>
      <c r="L437">
        <f>VLOOKUP(Query2[[#This Row],[team]],[1]!Query1[[team]:[Total]], 4, FALSE)</f>
        <v>84</v>
      </c>
      <c r="M437" s="3">
        <f>Query2[[#This Row],[Total]]/Query2[[#This Row],[Team Total]]</f>
        <v>1.1904761904761904E-2</v>
      </c>
      <c r="N437" s="4">
        <f>Query2[[#This Row],[Player/Team Total ]]*Query2[[#This Row],[Pct]]</f>
        <v>1.1904761904761904E-2</v>
      </c>
    </row>
    <row r="438" spans="1:14" x14ac:dyDescent="0.25">
      <c r="A438">
        <v>2024</v>
      </c>
      <c r="B438" s="28" t="s">
        <v>15</v>
      </c>
      <c r="C438" s="2" t="s">
        <v>245</v>
      </c>
      <c r="D438" s="28" t="s">
        <v>502</v>
      </c>
      <c r="E438" s="28" t="s">
        <v>11</v>
      </c>
      <c r="F438">
        <v>0</v>
      </c>
      <c r="G438">
        <v>1</v>
      </c>
      <c r="H438">
        <v>1</v>
      </c>
      <c r="I438" s="1">
        <v>0</v>
      </c>
      <c r="J438" s="2">
        <f>VLOOKUP(Query2[[#This Row],[TeamType]],[1]!Query9[[TeamType]:[Pct]], 4, FALSE)</f>
        <v>30</v>
      </c>
      <c r="K438" s="3">
        <f>Query2[[#This Row],[Total]]/Query2[[#This Row],[Team FGtype]]</f>
        <v>3.3333333333333333E-2</v>
      </c>
      <c r="L438">
        <f>VLOOKUP(Query2[[#This Row],[team]],[1]!Query1[[team]:[Total]], 4, FALSE)</f>
        <v>84</v>
      </c>
      <c r="M438" s="3">
        <f>Query2[[#This Row],[Total]]/Query2[[#This Row],[Team Total]]</f>
        <v>1.1904761904761904E-2</v>
      </c>
      <c r="N438" s="4">
        <f>Query2[[#This Row],[Player/Team Total ]]*Query2[[#This Row],[Pct]]</f>
        <v>0</v>
      </c>
    </row>
    <row r="439" spans="1:14" x14ac:dyDescent="0.25">
      <c r="A439">
        <v>2024</v>
      </c>
      <c r="B439" s="28" t="s">
        <v>63</v>
      </c>
      <c r="C439" s="2" t="s">
        <v>284</v>
      </c>
      <c r="D439" s="28" t="s">
        <v>212</v>
      </c>
      <c r="E439" s="28" t="s">
        <v>11</v>
      </c>
      <c r="F439">
        <v>0</v>
      </c>
      <c r="G439">
        <v>1</v>
      </c>
      <c r="H439">
        <v>1</v>
      </c>
      <c r="I439" s="1">
        <v>0</v>
      </c>
      <c r="J439" s="2">
        <f>VLOOKUP(Query2[[#This Row],[TeamType]],[1]!Query9[[TeamType]:[Pct]], 4, FALSE)</f>
        <v>19</v>
      </c>
      <c r="K439" s="3">
        <f>Query2[[#This Row],[Total]]/Query2[[#This Row],[Team FGtype]]</f>
        <v>5.2631578947368418E-2</v>
      </c>
      <c r="L439">
        <f>VLOOKUP(Query2[[#This Row],[team]],[1]!Query1[[team]:[Total]], 4, FALSE)</f>
        <v>54</v>
      </c>
      <c r="M439" s="3">
        <f>Query2[[#This Row],[Total]]/Query2[[#This Row],[Team Total]]</f>
        <v>1.8518518518518517E-2</v>
      </c>
      <c r="N439" s="4">
        <f>Query2[[#This Row],[Player/Team Total ]]*Query2[[#This Row],[Pct]]</f>
        <v>0</v>
      </c>
    </row>
    <row r="440" spans="1:14" x14ac:dyDescent="0.25">
      <c r="A440">
        <v>2024</v>
      </c>
      <c r="B440" s="28" t="s">
        <v>63</v>
      </c>
      <c r="C440" s="2" t="s">
        <v>253</v>
      </c>
      <c r="D440" s="28" t="s">
        <v>479</v>
      </c>
      <c r="E440" s="28" t="s">
        <v>18</v>
      </c>
      <c r="F440">
        <v>0</v>
      </c>
      <c r="G440">
        <v>1</v>
      </c>
      <c r="H440">
        <v>1</v>
      </c>
      <c r="I440" s="1">
        <v>0</v>
      </c>
      <c r="J440" s="2">
        <f>VLOOKUP(Query2[[#This Row],[TeamType]],[1]!Query9[[TeamType]:[Pct]], 4, FALSE)</f>
        <v>33</v>
      </c>
      <c r="K440" s="3">
        <f>Query2[[#This Row],[Total]]/Query2[[#This Row],[Team FGtype]]</f>
        <v>3.0303030303030304E-2</v>
      </c>
      <c r="L440">
        <f>VLOOKUP(Query2[[#This Row],[team]],[1]!Query1[[team]:[Total]], 4, FALSE)</f>
        <v>54</v>
      </c>
      <c r="M440" s="3">
        <f>Query2[[#This Row],[Total]]/Query2[[#This Row],[Team Total]]</f>
        <v>1.8518518518518517E-2</v>
      </c>
      <c r="N440" s="4">
        <f>Query2[[#This Row],[Player/Team Total ]]*Query2[[#This Row],[Pct]]</f>
        <v>0</v>
      </c>
    </row>
    <row r="441" spans="1:14" x14ac:dyDescent="0.25">
      <c r="A441">
        <v>2024</v>
      </c>
      <c r="B441" s="28" t="s">
        <v>63</v>
      </c>
      <c r="C441" s="2" t="s">
        <v>487</v>
      </c>
      <c r="D441" s="28" t="s">
        <v>479</v>
      </c>
      <c r="E441" s="28" t="s">
        <v>83</v>
      </c>
      <c r="F441">
        <v>1</v>
      </c>
      <c r="G441">
        <v>0</v>
      </c>
      <c r="H441">
        <v>1</v>
      </c>
      <c r="I441" s="1">
        <v>1</v>
      </c>
      <c r="J441" s="2">
        <f>VLOOKUP(Query2[[#This Row],[TeamType]],[1]!Query9[[TeamType]:[Pct]], 4, FALSE)</f>
        <v>2</v>
      </c>
      <c r="K441" s="3">
        <f>Query2[[#This Row],[Total]]/Query2[[#This Row],[Team FGtype]]</f>
        <v>0.5</v>
      </c>
      <c r="L441">
        <f>VLOOKUP(Query2[[#This Row],[team]],[1]!Query1[[team]:[Total]], 4, FALSE)</f>
        <v>54</v>
      </c>
      <c r="M441" s="3">
        <f>Query2[[#This Row],[Total]]/Query2[[#This Row],[Team Total]]</f>
        <v>1.8518518518518517E-2</v>
      </c>
      <c r="N441" s="4">
        <f>Query2[[#This Row],[Player/Team Total ]]*Query2[[#This Row],[Pct]]</f>
        <v>1.8518518518518517E-2</v>
      </c>
    </row>
    <row r="442" spans="1:14" x14ac:dyDescent="0.25">
      <c r="A442">
        <v>2024</v>
      </c>
      <c r="B442" s="28" t="s">
        <v>63</v>
      </c>
      <c r="C442" s="2" t="s">
        <v>253</v>
      </c>
      <c r="D442" s="28" t="s">
        <v>491</v>
      </c>
      <c r="E442" s="28" t="s">
        <v>18</v>
      </c>
      <c r="F442">
        <v>1</v>
      </c>
      <c r="G442">
        <v>0</v>
      </c>
      <c r="H442">
        <v>1</v>
      </c>
      <c r="I442" s="1">
        <v>1</v>
      </c>
      <c r="J442" s="2">
        <f>VLOOKUP(Query2[[#This Row],[TeamType]],[1]!Query9[[TeamType]:[Pct]], 4, FALSE)</f>
        <v>33</v>
      </c>
      <c r="K442" s="3">
        <f>Query2[[#This Row],[Total]]/Query2[[#This Row],[Team FGtype]]</f>
        <v>3.0303030303030304E-2</v>
      </c>
      <c r="L442">
        <f>VLOOKUP(Query2[[#This Row],[team]],[1]!Query1[[team]:[Total]], 4, FALSE)</f>
        <v>54</v>
      </c>
      <c r="M442" s="3">
        <f>Query2[[#This Row],[Total]]/Query2[[#This Row],[Team Total]]</f>
        <v>1.8518518518518517E-2</v>
      </c>
      <c r="N442" s="4">
        <f>Query2[[#This Row],[Player/Team Total ]]*Query2[[#This Row],[Pct]]</f>
        <v>1.8518518518518517E-2</v>
      </c>
    </row>
    <row r="443" spans="1:14" x14ac:dyDescent="0.25">
      <c r="A443">
        <v>2024</v>
      </c>
      <c r="B443" s="28" t="s">
        <v>63</v>
      </c>
      <c r="C443" s="2" t="s">
        <v>253</v>
      </c>
      <c r="D443" s="28" t="s">
        <v>453</v>
      </c>
      <c r="E443" s="28" t="s">
        <v>18</v>
      </c>
      <c r="F443">
        <v>1</v>
      </c>
      <c r="G443">
        <v>0</v>
      </c>
      <c r="H443">
        <v>1</v>
      </c>
      <c r="I443" s="1">
        <v>1</v>
      </c>
      <c r="J443" s="2">
        <f>VLOOKUP(Query2[[#This Row],[TeamType]],[1]!Query9[[TeamType]:[Pct]], 4, FALSE)</f>
        <v>33</v>
      </c>
      <c r="K443" s="3">
        <f>Query2[[#This Row],[Total]]/Query2[[#This Row],[Team FGtype]]</f>
        <v>3.0303030303030304E-2</v>
      </c>
      <c r="L443">
        <f>VLOOKUP(Query2[[#This Row],[team]],[1]!Query1[[team]:[Total]], 4, FALSE)</f>
        <v>54</v>
      </c>
      <c r="M443" s="3">
        <f>Query2[[#This Row],[Total]]/Query2[[#This Row],[Team Total]]</f>
        <v>1.8518518518518517E-2</v>
      </c>
      <c r="N443" s="4">
        <f>Query2[[#This Row],[Player/Team Total ]]*Query2[[#This Row],[Pct]]</f>
        <v>1.8518518518518517E-2</v>
      </c>
    </row>
    <row r="444" spans="1:14" x14ac:dyDescent="0.25">
      <c r="A444">
        <v>2024</v>
      </c>
      <c r="B444" s="28" t="s">
        <v>63</v>
      </c>
      <c r="C444" s="2" t="s">
        <v>284</v>
      </c>
      <c r="D444" s="28" t="s">
        <v>219</v>
      </c>
      <c r="E444" s="28" t="s">
        <v>11</v>
      </c>
      <c r="F444">
        <v>0</v>
      </c>
      <c r="G444">
        <v>1</v>
      </c>
      <c r="H444">
        <v>1</v>
      </c>
      <c r="I444" s="1">
        <v>0</v>
      </c>
      <c r="J444" s="2">
        <f>VLOOKUP(Query2[[#This Row],[TeamType]],[1]!Query9[[TeamType]:[Pct]], 4, FALSE)</f>
        <v>19</v>
      </c>
      <c r="K444" s="3">
        <f>Query2[[#This Row],[Total]]/Query2[[#This Row],[Team FGtype]]</f>
        <v>5.2631578947368418E-2</v>
      </c>
      <c r="L444">
        <f>VLOOKUP(Query2[[#This Row],[team]],[1]!Query1[[team]:[Total]], 4, FALSE)</f>
        <v>54</v>
      </c>
      <c r="M444" s="3">
        <f>Query2[[#This Row],[Total]]/Query2[[#This Row],[Team Total]]</f>
        <v>1.8518518518518517E-2</v>
      </c>
      <c r="N444" s="4">
        <f>Query2[[#This Row],[Player/Team Total ]]*Query2[[#This Row],[Pct]]</f>
        <v>0</v>
      </c>
    </row>
    <row r="445" spans="1:14" x14ac:dyDescent="0.25">
      <c r="A445">
        <v>2024</v>
      </c>
      <c r="B445" s="28" t="s">
        <v>22</v>
      </c>
      <c r="C445" s="2" t="s">
        <v>241</v>
      </c>
      <c r="D445" s="28" t="s">
        <v>442</v>
      </c>
      <c r="E445" s="28" t="s">
        <v>18</v>
      </c>
      <c r="F445">
        <v>0</v>
      </c>
      <c r="G445">
        <v>1</v>
      </c>
      <c r="H445">
        <v>1</v>
      </c>
      <c r="I445" s="1">
        <v>0</v>
      </c>
      <c r="J445" s="2">
        <f>VLOOKUP(Query2[[#This Row],[TeamType]],[1]!Query9[[TeamType]:[Pct]], 4, FALSE)</f>
        <v>61</v>
      </c>
      <c r="K445" s="3">
        <f>Query2[[#This Row],[Total]]/Query2[[#This Row],[Team FGtype]]</f>
        <v>1.6393442622950821E-2</v>
      </c>
      <c r="L445">
        <f>VLOOKUP(Query2[[#This Row],[team]],[1]!Query1[[team]:[Total]], 4, FALSE)</f>
        <v>93</v>
      </c>
      <c r="M445" s="3">
        <f>Query2[[#This Row],[Total]]/Query2[[#This Row],[Team Total]]</f>
        <v>1.0752688172043012E-2</v>
      </c>
      <c r="N445" s="4">
        <f>Query2[[#This Row],[Player/Team Total ]]*Query2[[#This Row],[Pct]]</f>
        <v>0</v>
      </c>
    </row>
    <row r="446" spans="1:14" x14ac:dyDescent="0.25">
      <c r="A446">
        <v>2024</v>
      </c>
      <c r="B446" s="28" t="s">
        <v>22</v>
      </c>
      <c r="C446" s="2" t="s">
        <v>283</v>
      </c>
      <c r="D446" s="28" t="s">
        <v>216</v>
      </c>
      <c r="E446" s="28" t="s">
        <v>83</v>
      </c>
      <c r="F446">
        <v>1</v>
      </c>
      <c r="G446">
        <v>0</v>
      </c>
      <c r="H446">
        <v>1</v>
      </c>
      <c r="I446" s="1">
        <v>1</v>
      </c>
      <c r="J446" s="2">
        <f>VLOOKUP(Query2[[#This Row],[TeamType]],[1]!Query9[[TeamType]:[Pct]], 4, FALSE)</f>
        <v>7</v>
      </c>
      <c r="K446" s="3">
        <f>Query2[[#This Row],[Total]]/Query2[[#This Row],[Team FGtype]]</f>
        <v>0.14285714285714285</v>
      </c>
      <c r="L446">
        <f>VLOOKUP(Query2[[#This Row],[team]],[1]!Query1[[team]:[Total]], 4, FALSE)</f>
        <v>93</v>
      </c>
      <c r="M446" s="3">
        <f>Query2[[#This Row],[Total]]/Query2[[#This Row],[Team Total]]</f>
        <v>1.0752688172043012E-2</v>
      </c>
      <c r="N446" s="4">
        <f>Query2[[#This Row],[Player/Team Total ]]*Query2[[#This Row],[Pct]]</f>
        <v>1.0752688172043012E-2</v>
      </c>
    </row>
    <row r="447" spans="1:14" x14ac:dyDescent="0.25">
      <c r="A447">
        <v>2024</v>
      </c>
      <c r="B447" s="28" t="s">
        <v>63</v>
      </c>
      <c r="C447" s="2" t="s">
        <v>487</v>
      </c>
      <c r="D447" s="28" t="s">
        <v>144</v>
      </c>
      <c r="E447" s="28" t="s">
        <v>83</v>
      </c>
      <c r="F447">
        <v>1</v>
      </c>
      <c r="G447">
        <v>0</v>
      </c>
      <c r="H447">
        <v>1</v>
      </c>
      <c r="I447" s="1">
        <v>1</v>
      </c>
      <c r="J447" s="2">
        <f>VLOOKUP(Query2[[#This Row],[TeamType]],[1]!Query9[[TeamType]:[Pct]], 4, FALSE)</f>
        <v>2</v>
      </c>
      <c r="K447" s="3">
        <f>Query2[[#This Row],[Total]]/Query2[[#This Row],[Team FGtype]]</f>
        <v>0.5</v>
      </c>
      <c r="L447">
        <f>VLOOKUP(Query2[[#This Row],[team]],[1]!Query1[[team]:[Total]], 4, FALSE)</f>
        <v>54</v>
      </c>
      <c r="M447" s="3">
        <f>Query2[[#This Row],[Total]]/Query2[[#This Row],[Team Total]]</f>
        <v>1.8518518518518517E-2</v>
      </c>
      <c r="N447" s="4">
        <f>Query2[[#This Row],[Player/Team Total ]]*Query2[[#This Row],[Pct]]</f>
        <v>1.8518518518518517E-2</v>
      </c>
    </row>
    <row r="448" spans="1:14" x14ac:dyDescent="0.25">
      <c r="A448">
        <v>2024</v>
      </c>
      <c r="B448" s="28" t="s">
        <v>13</v>
      </c>
      <c r="C448" s="2" t="s">
        <v>285</v>
      </c>
      <c r="D448" s="28" t="s">
        <v>21</v>
      </c>
      <c r="E448" s="28" t="s">
        <v>83</v>
      </c>
      <c r="F448">
        <v>1</v>
      </c>
      <c r="G448">
        <v>0</v>
      </c>
      <c r="H448">
        <v>1</v>
      </c>
      <c r="I448" s="1">
        <v>1</v>
      </c>
      <c r="J448" s="2">
        <f>VLOOKUP(Query2[[#This Row],[TeamType]],[1]!Query9[[TeamType]:[Pct]], 4, FALSE)</f>
        <v>11</v>
      </c>
      <c r="K448" s="3">
        <f>Query2[[#This Row],[Total]]/Query2[[#This Row],[Team FGtype]]</f>
        <v>9.0909090909090912E-2</v>
      </c>
      <c r="L448">
        <f>VLOOKUP(Query2[[#This Row],[team]],[1]!Query1[[team]:[Total]], 4, FALSE)</f>
        <v>98</v>
      </c>
      <c r="M448" s="3">
        <f>Query2[[#This Row],[Total]]/Query2[[#This Row],[Team Total]]</f>
        <v>1.020408163265306E-2</v>
      </c>
      <c r="N448" s="4">
        <f>Query2[[#This Row],[Player/Team Total ]]*Query2[[#This Row],[Pct]]</f>
        <v>1.020408163265306E-2</v>
      </c>
    </row>
    <row r="449" spans="1:14" x14ac:dyDescent="0.25">
      <c r="A449">
        <v>2024</v>
      </c>
      <c r="B449" s="28" t="s">
        <v>13</v>
      </c>
      <c r="C449" s="2" t="s">
        <v>252</v>
      </c>
      <c r="D449" s="28" t="s">
        <v>14</v>
      </c>
      <c r="E449" s="28" t="s">
        <v>18</v>
      </c>
      <c r="F449">
        <v>0</v>
      </c>
      <c r="G449">
        <v>1</v>
      </c>
      <c r="H449">
        <v>1</v>
      </c>
      <c r="I449" s="1">
        <v>0</v>
      </c>
      <c r="J449" s="2">
        <f>VLOOKUP(Query2[[#This Row],[TeamType]],[1]!Query9[[TeamType]:[Pct]], 4, FALSE)</f>
        <v>49</v>
      </c>
      <c r="K449" s="3">
        <f>Query2[[#This Row],[Total]]/Query2[[#This Row],[Team FGtype]]</f>
        <v>2.0408163265306121E-2</v>
      </c>
      <c r="L449">
        <f>VLOOKUP(Query2[[#This Row],[team]],[1]!Query1[[team]:[Total]], 4, FALSE)</f>
        <v>98</v>
      </c>
      <c r="M449" s="3">
        <f>Query2[[#This Row],[Total]]/Query2[[#This Row],[Team Total]]</f>
        <v>1.020408163265306E-2</v>
      </c>
      <c r="N449" s="4">
        <f>Query2[[#This Row],[Player/Team Total ]]*Query2[[#This Row],[Pct]]</f>
        <v>0</v>
      </c>
    </row>
    <row r="450" spans="1:14" x14ac:dyDescent="0.25">
      <c r="A450">
        <v>2024</v>
      </c>
      <c r="B450" s="28" t="s">
        <v>13</v>
      </c>
      <c r="C450" s="2" t="s">
        <v>285</v>
      </c>
      <c r="D450" s="28" t="s">
        <v>14</v>
      </c>
      <c r="E450" s="28" t="s">
        <v>83</v>
      </c>
      <c r="F450">
        <v>1</v>
      </c>
      <c r="G450">
        <v>0</v>
      </c>
      <c r="H450">
        <v>1</v>
      </c>
      <c r="I450" s="1">
        <v>1</v>
      </c>
      <c r="J450" s="2">
        <f>VLOOKUP(Query2[[#This Row],[TeamType]],[1]!Query9[[TeamType]:[Pct]], 4, FALSE)</f>
        <v>11</v>
      </c>
      <c r="K450" s="3">
        <f>Query2[[#This Row],[Total]]/Query2[[#This Row],[Team FGtype]]</f>
        <v>9.0909090909090912E-2</v>
      </c>
      <c r="L450">
        <f>VLOOKUP(Query2[[#This Row],[team]],[1]!Query1[[team]:[Total]], 4, FALSE)</f>
        <v>98</v>
      </c>
      <c r="M450" s="3">
        <f>Query2[[#This Row],[Total]]/Query2[[#This Row],[Team Total]]</f>
        <v>1.020408163265306E-2</v>
      </c>
      <c r="N450" s="4">
        <f>Query2[[#This Row],[Player/Team Total ]]*Query2[[#This Row],[Pct]]</f>
        <v>1.020408163265306E-2</v>
      </c>
    </row>
    <row r="451" spans="1:14" x14ac:dyDescent="0.25">
      <c r="A451">
        <v>2024</v>
      </c>
      <c r="B451" s="28" t="s">
        <v>88</v>
      </c>
      <c r="C451" s="2" t="s">
        <v>280</v>
      </c>
      <c r="D451" s="28" t="s">
        <v>525</v>
      </c>
      <c r="E451" s="28" t="s">
        <v>18</v>
      </c>
      <c r="F451">
        <v>0</v>
      </c>
      <c r="G451">
        <v>1</v>
      </c>
      <c r="H451">
        <v>1</v>
      </c>
      <c r="I451" s="1">
        <v>0</v>
      </c>
      <c r="J451" s="2">
        <f>VLOOKUP(Query2[[#This Row],[TeamType]],[1]!Query9[[TeamType]:[Pct]], 4, FALSE)</f>
        <v>47</v>
      </c>
      <c r="K451" s="3">
        <f>Query2[[#This Row],[Total]]/Query2[[#This Row],[Team FGtype]]</f>
        <v>2.1276595744680851E-2</v>
      </c>
      <c r="L451">
        <f>VLOOKUP(Query2[[#This Row],[team]],[1]!Query1[[team]:[Total]], 4, FALSE)</f>
        <v>76</v>
      </c>
      <c r="M451" s="3">
        <f>Query2[[#This Row],[Total]]/Query2[[#This Row],[Team Total]]</f>
        <v>1.3157894736842105E-2</v>
      </c>
      <c r="N451" s="4">
        <f>Query2[[#This Row],[Player/Team Total ]]*Query2[[#This Row],[Pct]]</f>
        <v>0</v>
      </c>
    </row>
    <row r="452" spans="1:14" x14ac:dyDescent="0.25">
      <c r="A452">
        <v>2024</v>
      </c>
      <c r="B452" s="28" t="s">
        <v>88</v>
      </c>
      <c r="C452" s="2" t="s">
        <v>286</v>
      </c>
      <c r="D452" s="28" t="s">
        <v>211</v>
      </c>
      <c r="E452" s="28" t="s">
        <v>11</v>
      </c>
      <c r="F452">
        <v>0</v>
      </c>
      <c r="G452">
        <v>1</v>
      </c>
      <c r="H452">
        <v>1</v>
      </c>
      <c r="I452" s="1">
        <v>0</v>
      </c>
      <c r="J452" s="2">
        <f>VLOOKUP(Query2[[#This Row],[TeamType]],[1]!Query9[[TeamType]:[Pct]], 4, FALSE)</f>
        <v>26</v>
      </c>
      <c r="K452" s="3">
        <f>Query2[[#This Row],[Total]]/Query2[[#This Row],[Team FGtype]]</f>
        <v>3.8461538461538464E-2</v>
      </c>
      <c r="L452">
        <f>VLOOKUP(Query2[[#This Row],[team]],[1]!Query1[[team]:[Total]], 4, FALSE)</f>
        <v>76</v>
      </c>
      <c r="M452" s="3">
        <f>Query2[[#This Row],[Total]]/Query2[[#This Row],[Team Total]]</f>
        <v>1.3157894736842105E-2</v>
      </c>
      <c r="N452" s="4">
        <f>Query2[[#This Row],[Player/Team Total ]]*Query2[[#This Row],[Pct]]</f>
        <v>0</v>
      </c>
    </row>
    <row r="453" spans="1:14" x14ac:dyDescent="0.25">
      <c r="A453">
        <v>2024</v>
      </c>
      <c r="B453" s="28" t="s">
        <v>88</v>
      </c>
      <c r="C453" s="2" t="s">
        <v>286</v>
      </c>
      <c r="D453" s="28" t="s">
        <v>208</v>
      </c>
      <c r="E453" s="28" t="s">
        <v>11</v>
      </c>
      <c r="F453">
        <v>0</v>
      </c>
      <c r="G453">
        <v>1</v>
      </c>
      <c r="H453">
        <v>1</v>
      </c>
      <c r="I453" s="1">
        <v>0</v>
      </c>
      <c r="J453" s="2">
        <f>VLOOKUP(Query2[[#This Row],[TeamType]],[1]!Query9[[TeamType]:[Pct]], 4, FALSE)</f>
        <v>26</v>
      </c>
      <c r="K453" s="3">
        <f>Query2[[#This Row],[Total]]/Query2[[#This Row],[Team FGtype]]</f>
        <v>3.8461538461538464E-2</v>
      </c>
      <c r="L453">
        <f>VLOOKUP(Query2[[#This Row],[team]],[1]!Query1[[team]:[Total]], 4, FALSE)</f>
        <v>76</v>
      </c>
      <c r="M453" s="3">
        <f>Query2[[#This Row],[Total]]/Query2[[#This Row],[Team Total]]</f>
        <v>1.3157894736842105E-2</v>
      </c>
      <c r="N453" s="4">
        <f>Query2[[#This Row],[Player/Team Total ]]*Query2[[#This Row],[Pct]]</f>
        <v>0</v>
      </c>
    </row>
    <row r="454" spans="1:14" x14ac:dyDescent="0.25">
      <c r="A454">
        <v>2024</v>
      </c>
      <c r="B454" s="28" t="s">
        <v>88</v>
      </c>
      <c r="C454" s="2" t="s">
        <v>319</v>
      </c>
      <c r="D454" s="28" t="s">
        <v>208</v>
      </c>
      <c r="E454" s="28" t="s">
        <v>83</v>
      </c>
      <c r="F454">
        <v>1</v>
      </c>
      <c r="G454">
        <v>0</v>
      </c>
      <c r="H454">
        <v>1</v>
      </c>
      <c r="I454" s="1">
        <v>1</v>
      </c>
      <c r="J454" s="2">
        <f>VLOOKUP(Query2[[#This Row],[TeamType]],[1]!Query9[[TeamType]:[Pct]], 4, FALSE)</f>
        <v>3</v>
      </c>
      <c r="K454" s="3">
        <f>Query2[[#This Row],[Total]]/Query2[[#This Row],[Team FGtype]]</f>
        <v>0.33333333333333331</v>
      </c>
      <c r="L454">
        <f>VLOOKUP(Query2[[#This Row],[team]],[1]!Query1[[team]:[Total]], 4, FALSE)</f>
        <v>76</v>
      </c>
      <c r="M454" s="3">
        <f>Query2[[#This Row],[Total]]/Query2[[#This Row],[Team Total]]</f>
        <v>1.3157894736842105E-2</v>
      </c>
      <c r="N454" s="4">
        <f>Query2[[#This Row],[Player/Team Total ]]*Query2[[#This Row],[Pct]]</f>
        <v>1.3157894736842105E-2</v>
      </c>
    </row>
    <row r="455" spans="1:14" x14ac:dyDescent="0.25">
      <c r="A455">
        <v>2024</v>
      </c>
      <c r="B455" s="28" t="s">
        <v>88</v>
      </c>
      <c r="C455" s="2" t="s">
        <v>286</v>
      </c>
      <c r="D455" s="28" t="s">
        <v>210</v>
      </c>
      <c r="E455" s="28" t="s">
        <v>11</v>
      </c>
      <c r="F455">
        <v>0</v>
      </c>
      <c r="G455">
        <v>1</v>
      </c>
      <c r="H455">
        <v>1</v>
      </c>
      <c r="I455" s="1">
        <v>0</v>
      </c>
      <c r="J455" s="2">
        <f>VLOOKUP(Query2[[#This Row],[TeamType]],[1]!Query9[[TeamType]:[Pct]], 4, FALSE)</f>
        <v>26</v>
      </c>
      <c r="K455" s="3">
        <f>Query2[[#This Row],[Total]]/Query2[[#This Row],[Team FGtype]]</f>
        <v>3.8461538461538464E-2</v>
      </c>
      <c r="L455">
        <f>VLOOKUP(Query2[[#This Row],[team]],[1]!Query1[[team]:[Total]], 4, FALSE)</f>
        <v>76</v>
      </c>
      <c r="M455" s="3">
        <f>Query2[[#This Row],[Total]]/Query2[[#This Row],[Team Total]]</f>
        <v>1.3157894736842105E-2</v>
      </c>
      <c r="N455" s="4">
        <f>Query2[[#This Row],[Player/Team Total ]]*Query2[[#This Row],[Pct]]</f>
        <v>0</v>
      </c>
    </row>
    <row r="456" spans="1:14" x14ac:dyDescent="0.25">
      <c r="A456">
        <v>2024</v>
      </c>
      <c r="B456" s="28" t="s">
        <v>88</v>
      </c>
      <c r="C456" s="2" t="s">
        <v>280</v>
      </c>
      <c r="D456" s="28" t="s">
        <v>526</v>
      </c>
      <c r="E456" s="28" t="s">
        <v>18</v>
      </c>
      <c r="F456">
        <v>1</v>
      </c>
      <c r="G456">
        <v>0</v>
      </c>
      <c r="H456">
        <v>1</v>
      </c>
      <c r="I456" s="1">
        <v>1</v>
      </c>
      <c r="J456" s="2">
        <f>VLOOKUP(Query2[[#This Row],[TeamType]],[1]!Query9[[TeamType]:[Pct]], 4, FALSE)</f>
        <v>47</v>
      </c>
      <c r="K456" s="3">
        <f>Query2[[#This Row],[Total]]/Query2[[#This Row],[Team FGtype]]</f>
        <v>2.1276595744680851E-2</v>
      </c>
      <c r="L456">
        <f>VLOOKUP(Query2[[#This Row],[team]],[1]!Query1[[team]:[Total]], 4, FALSE)</f>
        <v>76</v>
      </c>
      <c r="M456" s="3">
        <f>Query2[[#This Row],[Total]]/Query2[[#This Row],[Team Total]]</f>
        <v>1.3157894736842105E-2</v>
      </c>
      <c r="N456" s="4">
        <f>Query2[[#This Row],[Player/Team Total ]]*Query2[[#This Row],[Pct]]</f>
        <v>1.3157894736842105E-2</v>
      </c>
    </row>
    <row r="457" spans="1:14" x14ac:dyDescent="0.25">
      <c r="A457">
        <v>2024</v>
      </c>
      <c r="B457" s="28" t="s">
        <v>88</v>
      </c>
      <c r="C457" s="2" t="s">
        <v>280</v>
      </c>
      <c r="D457" s="28" t="s">
        <v>511</v>
      </c>
      <c r="E457" s="28" t="s">
        <v>18</v>
      </c>
      <c r="F457">
        <v>1</v>
      </c>
      <c r="G457">
        <v>0</v>
      </c>
      <c r="H457">
        <v>1</v>
      </c>
      <c r="I457" s="1">
        <v>1</v>
      </c>
      <c r="J457" s="2">
        <f>VLOOKUP(Query2[[#This Row],[TeamType]],[1]!Query9[[TeamType]:[Pct]], 4, FALSE)</f>
        <v>47</v>
      </c>
      <c r="K457" s="3">
        <f>Query2[[#This Row],[Total]]/Query2[[#This Row],[Team FGtype]]</f>
        <v>2.1276595744680851E-2</v>
      </c>
      <c r="L457">
        <f>VLOOKUP(Query2[[#This Row],[team]],[1]!Query1[[team]:[Total]], 4, FALSE)</f>
        <v>76</v>
      </c>
      <c r="M457" s="3">
        <f>Query2[[#This Row],[Total]]/Query2[[#This Row],[Team Total]]</f>
        <v>1.3157894736842105E-2</v>
      </c>
      <c r="N457" s="4">
        <f>Query2[[#This Row],[Player/Team Total ]]*Query2[[#This Row],[Pct]]</f>
        <v>1.3157894736842105E-2</v>
      </c>
    </row>
    <row r="458" spans="1:14" x14ac:dyDescent="0.25">
      <c r="A458">
        <v>2024</v>
      </c>
      <c r="B458" s="28" t="s">
        <v>13</v>
      </c>
      <c r="C458" s="2" t="s">
        <v>246</v>
      </c>
      <c r="D458" s="28" t="s">
        <v>205</v>
      </c>
      <c r="E458" s="28" t="s">
        <v>11</v>
      </c>
      <c r="F458">
        <v>0</v>
      </c>
      <c r="G458">
        <v>1</v>
      </c>
      <c r="H458">
        <v>1</v>
      </c>
      <c r="I458" s="1">
        <v>0</v>
      </c>
      <c r="J458" s="2">
        <f>VLOOKUP(Query2[[#This Row],[TeamType]],[1]!Query9[[TeamType]:[Pct]], 4, FALSE)</f>
        <v>38</v>
      </c>
      <c r="K458" s="3">
        <f>Query2[[#This Row],[Total]]/Query2[[#This Row],[Team FGtype]]</f>
        <v>2.6315789473684209E-2</v>
      </c>
      <c r="L458">
        <f>VLOOKUP(Query2[[#This Row],[team]],[1]!Query1[[team]:[Total]], 4, FALSE)</f>
        <v>98</v>
      </c>
      <c r="M458" s="3">
        <f>Query2[[#This Row],[Total]]/Query2[[#This Row],[Team Total]]</f>
        <v>1.020408163265306E-2</v>
      </c>
      <c r="N458" s="4">
        <f>Query2[[#This Row],[Player/Team Total ]]*Query2[[#This Row],[Pct]]</f>
        <v>0</v>
      </c>
    </row>
    <row r="459" spans="1:14" x14ac:dyDescent="0.25">
      <c r="A459">
        <v>2024</v>
      </c>
      <c r="B459" s="28" t="s">
        <v>53</v>
      </c>
      <c r="C459" s="2" t="s">
        <v>295</v>
      </c>
      <c r="D459" s="28" t="s">
        <v>375</v>
      </c>
      <c r="E459" s="28" t="s">
        <v>11</v>
      </c>
      <c r="F459">
        <v>1</v>
      </c>
      <c r="G459">
        <v>0</v>
      </c>
      <c r="H459">
        <v>1</v>
      </c>
      <c r="I459" s="1">
        <v>1</v>
      </c>
      <c r="J459" s="2">
        <f>VLOOKUP(Query2[[#This Row],[TeamType]],[1]!Query9[[TeamType]:[Pct]], 4, FALSE)</f>
        <v>21</v>
      </c>
      <c r="K459" s="3">
        <f>Query2[[#This Row],[Total]]/Query2[[#This Row],[Team FGtype]]</f>
        <v>4.7619047619047616E-2</v>
      </c>
      <c r="L459">
        <f>VLOOKUP(Query2[[#This Row],[team]],[1]!Query1[[team]:[Total]], 4, FALSE)</f>
        <v>70</v>
      </c>
      <c r="M459" s="3">
        <f>Query2[[#This Row],[Total]]/Query2[[#This Row],[Team Total]]</f>
        <v>1.4285714285714285E-2</v>
      </c>
      <c r="N459" s="4">
        <f>Query2[[#This Row],[Player/Team Total ]]*Query2[[#This Row],[Pct]]</f>
        <v>1.4285714285714285E-2</v>
      </c>
    </row>
    <row r="460" spans="1:14" x14ac:dyDescent="0.25">
      <c r="A460">
        <v>2024</v>
      </c>
      <c r="B460" s="28" t="s">
        <v>53</v>
      </c>
      <c r="C460" s="2" t="s">
        <v>294</v>
      </c>
      <c r="D460" s="28" t="s">
        <v>375</v>
      </c>
      <c r="E460" s="28" t="s">
        <v>83</v>
      </c>
      <c r="F460">
        <v>1</v>
      </c>
      <c r="G460">
        <v>0</v>
      </c>
      <c r="H460">
        <v>1</v>
      </c>
      <c r="I460" s="1">
        <v>1</v>
      </c>
      <c r="J460" s="2">
        <f>VLOOKUP(Query2[[#This Row],[TeamType]],[1]!Query9[[TeamType]:[Pct]], 4, FALSE)</f>
        <v>5</v>
      </c>
      <c r="K460" s="3">
        <f>Query2[[#This Row],[Total]]/Query2[[#This Row],[Team FGtype]]</f>
        <v>0.2</v>
      </c>
      <c r="L460">
        <f>VLOOKUP(Query2[[#This Row],[team]],[1]!Query1[[team]:[Total]], 4, FALSE)</f>
        <v>70</v>
      </c>
      <c r="M460" s="3">
        <f>Query2[[#This Row],[Total]]/Query2[[#This Row],[Team Total]]</f>
        <v>1.4285714285714285E-2</v>
      </c>
      <c r="N460" s="4">
        <f>Query2[[#This Row],[Player/Team Total ]]*Query2[[#This Row],[Pct]]</f>
        <v>1.4285714285714285E-2</v>
      </c>
    </row>
    <row r="461" spans="1:14" x14ac:dyDescent="0.25">
      <c r="A461">
        <v>2024</v>
      </c>
      <c r="B461" s="28" t="s">
        <v>53</v>
      </c>
      <c r="C461" s="2" t="s">
        <v>243</v>
      </c>
      <c r="D461" s="28" t="s">
        <v>191</v>
      </c>
      <c r="E461" s="28" t="s">
        <v>18</v>
      </c>
      <c r="F461">
        <v>0</v>
      </c>
      <c r="G461">
        <v>1</v>
      </c>
      <c r="H461">
        <v>1</v>
      </c>
      <c r="I461" s="1">
        <v>0</v>
      </c>
      <c r="J461" s="2">
        <f>VLOOKUP(Query2[[#This Row],[TeamType]],[1]!Query9[[TeamType]:[Pct]], 4, FALSE)</f>
        <v>44</v>
      </c>
      <c r="K461" s="3">
        <f>Query2[[#This Row],[Total]]/Query2[[#This Row],[Team FGtype]]</f>
        <v>2.2727272727272728E-2</v>
      </c>
      <c r="L461">
        <f>VLOOKUP(Query2[[#This Row],[team]],[1]!Query1[[team]:[Total]], 4, FALSE)</f>
        <v>70</v>
      </c>
      <c r="M461" s="3">
        <f>Query2[[#This Row],[Total]]/Query2[[#This Row],[Team Total]]</f>
        <v>1.4285714285714285E-2</v>
      </c>
      <c r="N461" s="4">
        <f>Query2[[#This Row],[Player/Team Total ]]*Query2[[#This Row],[Pct]]</f>
        <v>0</v>
      </c>
    </row>
    <row r="462" spans="1:14" x14ac:dyDescent="0.25">
      <c r="A462">
        <v>2024</v>
      </c>
      <c r="B462" s="28" t="s">
        <v>102</v>
      </c>
      <c r="C462" s="2" t="s">
        <v>488</v>
      </c>
      <c r="D462" s="28" t="s">
        <v>103</v>
      </c>
      <c r="E462" s="28" t="s">
        <v>83</v>
      </c>
      <c r="F462">
        <v>1</v>
      </c>
      <c r="G462">
        <v>0</v>
      </c>
      <c r="H462">
        <v>1</v>
      </c>
      <c r="I462" s="1">
        <v>1</v>
      </c>
      <c r="J462" s="2">
        <f>VLOOKUP(Query2[[#This Row],[TeamType]],[1]!Query9[[TeamType]:[Pct]], 4, FALSE)</f>
        <v>2</v>
      </c>
      <c r="K462" s="3">
        <f>Query2[[#This Row],[Total]]/Query2[[#This Row],[Team FGtype]]</f>
        <v>0.5</v>
      </c>
      <c r="L462">
        <f>VLOOKUP(Query2[[#This Row],[team]],[1]!Query1[[team]:[Total]], 4, FALSE)</f>
        <v>61</v>
      </c>
      <c r="M462" s="3">
        <f>Query2[[#This Row],[Total]]/Query2[[#This Row],[Team Total]]</f>
        <v>1.6393442622950821E-2</v>
      </c>
      <c r="N462" s="4">
        <f>Query2[[#This Row],[Player/Team Total ]]*Query2[[#This Row],[Pct]]</f>
        <v>1.6393442622950821E-2</v>
      </c>
    </row>
    <row r="463" spans="1:14" x14ac:dyDescent="0.25">
      <c r="A463">
        <v>2024</v>
      </c>
      <c r="B463" s="28" t="s">
        <v>102</v>
      </c>
      <c r="C463" s="2" t="s">
        <v>488</v>
      </c>
      <c r="D463" s="28" t="s">
        <v>189</v>
      </c>
      <c r="E463" s="28" t="s">
        <v>83</v>
      </c>
      <c r="F463">
        <v>1</v>
      </c>
      <c r="G463">
        <v>0</v>
      </c>
      <c r="H463">
        <v>1</v>
      </c>
      <c r="I463" s="1">
        <v>1</v>
      </c>
      <c r="J463" s="2">
        <f>VLOOKUP(Query2[[#This Row],[TeamType]],[1]!Query9[[TeamType]:[Pct]], 4, FALSE)</f>
        <v>2</v>
      </c>
      <c r="K463" s="3">
        <f>Query2[[#This Row],[Total]]/Query2[[#This Row],[Team FGtype]]</f>
        <v>0.5</v>
      </c>
      <c r="L463">
        <f>VLOOKUP(Query2[[#This Row],[team]],[1]!Query1[[team]:[Total]], 4, FALSE)</f>
        <v>61</v>
      </c>
      <c r="M463" s="3">
        <f>Query2[[#This Row],[Total]]/Query2[[#This Row],[Team Total]]</f>
        <v>1.6393442622950821E-2</v>
      </c>
      <c r="N463" s="4">
        <f>Query2[[#This Row],[Player/Team Total ]]*Query2[[#This Row],[Pct]]</f>
        <v>1.6393442622950821E-2</v>
      </c>
    </row>
    <row r="464" spans="1:14" x14ac:dyDescent="0.25">
      <c r="A464">
        <v>2024</v>
      </c>
      <c r="B464" s="28" t="s">
        <v>53</v>
      </c>
      <c r="C464" s="2" t="s">
        <v>295</v>
      </c>
      <c r="D464" s="28" t="s">
        <v>185</v>
      </c>
      <c r="E464" s="28" t="s">
        <v>11</v>
      </c>
      <c r="F464">
        <v>0</v>
      </c>
      <c r="G464">
        <v>1</v>
      </c>
      <c r="H464">
        <v>1</v>
      </c>
      <c r="I464" s="1">
        <v>0</v>
      </c>
      <c r="J464" s="2">
        <f>VLOOKUP(Query2[[#This Row],[TeamType]],[1]!Query9[[TeamType]:[Pct]], 4, FALSE)</f>
        <v>21</v>
      </c>
      <c r="K464" s="3">
        <f>Query2[[#This Row],[Total]]/Query2[[#This Row],[Team FGtype]]</f>
        <v>4.7619047619047616E-2</v>
      </c>
      <c r="L464">
        <f>VLOOKUP(Query2[[#This Row],[team]],[1]!Query1[[team]:[Total]], 4, FALSE)</f>
        <v>70</v>
      </c>
      <c r="M464" s="3">
        <f>Query2[[#This Row],[Total]]/Query2[[#This Row],[Team Total]]</f>
        <v>1.4285714285714285E-2</v>
      </c>
      <c r="N464" s="4">
        <f>Query2[[#This Row],[Player/Team Total ]]*Query2[[#This Row],[Pct]]</f>
        <v>0</v>
      </c>
    </row>
    <row r="465" spans="1:14" x14ac:dyDescent="0.25">
      <c r="A465">
        <v>2024</v>
      </c>
      <c r="B465" s="28" t="s">
        <v>110</v>
      </c>
      <c r="C465" s="2" t="s">
        <v>293</v>
      </c>
      <c r="D465" s="28" t="s">
        <v>449</v>
      </c>
      <c r="E465" s="28" t="s">
        <v>11</v>
      </c>
      <c r="F465">
        <v>1</v>
      </c>
      <c r="G465">
        <v>0</v>
      </c>
      <c r="H465">
        <v>1</v>
      </c>
      <c r="I465" s="1">
        <v>1</v>
      </c>
      <c r="J465" s="2">
        <f>VLOOKUP(Query2[[#This Row],[TeamType]],[1]!Query9[[TeamType]:[Pct]], 4, FALSE)</f>
        <v>38</v>
      </c>
      <c r="K465" s="3">
        <f>Query2[[#This Row],[Total]]/Query2[[#This Row],[Team FGtype]]</f>
        <v>2.6315789473684209E-2</v>
      </c>
      <c r="L465">
        <f>VLOOKUP(Query2[[#This Row],[team]],[1]!Query1[[team]:[Total]], 4, FALSE)</f>
        <v>75</v>
      </c>
      <c r="M465" s="3">
        <f>Query2[[#This Row],[Total]]/Query2[[#This Row],[Team Total]]</f>
        <v>1.3333333333333334E-2</v>
      </c>
      <c r="N465" s="4">
        <f>Query2[[#This Row],[Player/Team Total ]]*Query2[[#This Row],[Pct]]</f>
        <v>1.3333333333333334E-2</v>
      </c>
    </row>
    <row r="466" spans="1:14" x14ac:dyDescent="0.25">
      <c r="A466">
        <v>2024</v>
      </c>
      <c r="B466" s="28" t="s">
        <v>110</v>
      </c>
      <c r="C466" s="2" t="s">
        <v>257</v>
      </c>
      <c r="D466" s="28" t="s">
        <v>183</v>
      </c>
      <c r="E466" s="28" t="s">
        <v>18</v>
      </c>
      <c r="F466">
        <v>0</v>
      </c>
      <c r="G466">
        <v>1</v>
      </c>
      <c r="H466">
        <v>1</v>
      </c>
      <c r="I466" s="1">
        <v>0</v>
      </c>
      <c r="J466" s="2">
        <f>VLOOKUP(Query2[[#This Row],[TeamType]],[1]!Query9[[TeamType]:[Pct]], 4, FALSE)</f>
        <v>33</v>
      </c>
      <c r="K466" s="3">
        <f>Query2[[#This Row],[Total]]/Query2[[#This Row],[Team FGtype]]</f>
        <v>3.0303030303030304E-2</v>
      </c>
      <c r="L466">
        <f>VLOOKUP(Query2[[#This Row],[team]],[1]!Query1[[team]:[Total]], 4, FALSE)</f>
        <v>75</v>
      </c>
      <c r="M466" s="3">
        <f>Query2[[#This Row],[Total]]/Query2[[#This Row],[Team Total]]</f>
        <v>1.3333333333333334E-2</v>
      </c>
      <c r="N466" s="4">
        <f>Query2[[#This Row],[Player/Team Total ]]*Query2[[#This Row],[Pct]]</f>
        <v>0</v>
      </c>
    </row>
    <row r="467" spans="1:14" x14ac:dyDescent="0.25">
      <c r="A467">
        <v>2024</v>
      </c>
      <c r="B467" s="28" t="s">
        <v>53</v>
      </c>
      <c r="C467" s="2" t="s">
        <v>295</v>
      </c>
      <c r="D467" s="28" t="s">
        <v>54</v>
      </c>
      <c r="E467" s="28" t="s">
        <v>11</v>
      </c>
      <c r="F467">
        <v>0</v>
      </c>
      <c r="G467">
        <v>1</v>
      </c>
      <c r="H467">
        <v>1</v>
      </c>
      <c r="I467" s="1">
        <v>0</v>
      </c>
      <c r="J467" s="2">
        <f>VLOOKUP(Query2[[#This Row],[TeamType]],[1]!Query9[[TeamType]:[Pct]], 4, FALSE)</f>
        <v>21</v>
      </c>
      <c r="K467" s="3">
        <f>Query2[[#This Row],[Total]]/Query2[[#This Row],[Team FGtype]]</f>
        <v>4.7619047619047616E-2</v>
      </c>
      <c r="L467">
        <f>VLOOKUP(Query2[[#This Row],[team]],[1]!Query1[[team]:[Total]], 4, FALSE)</f>
        <v>70</v>
      </c>
      <c r="M467" s="3">
        <f>Query2[[#This Row],[Total]]/Query2[[#This Row],[Team Total]]</f>
        <v>1.4285714285714285E-2</v>
      </c>
      <c r="N467" s="4">
        <f>Query2[[#This Row],[Player/Team Total ]]*Query2[[#This Row],[Pct]]</f>
        <v>0</v>
      </c>
    </row>
    <row r="468" spans="1:14" x14ac:dyDescent="0.25">
      <c r="A468">
        <v>2024</v>
      </c>
      <c r="B468" s="28" t="s">
        <v>94</v>
      </c>
      <c r="C468" s="2" t="s">
        <v>244</v>
      </c>
      <c r="D468" s="28" t="s">
        <v>450</v>
      </c>
      <c r="E468" s="28" t="s">
        <v>18</v>
      </c>
      <c r="F468">
        <v>0</v>
      </c>
      <c r="G468">
        <v>1</v>
      </c>
      <c r="H468">
        <v>1</v>
      </c>
      <c r="I468" s="1">
        <v>0</v>
      </c>
      <c r="J468" s="2">
        <f>VLOOKUP(Query2[[#This Row],[TeamType]],[1]!Query9[[TeamType]:[Pct]], 4, FALSE)</f>
        <v>46</v>
      </c>
      <c r="K468" s="3">
        <f>Query2[[#This Row],[Total]]/Query2[[#This Row],[Team FGtype]]</f>
        <v>2.1739130434782608E-2</v>
      </c>
      <c r="L468">
        <f>VLOOKUP(Query2[[#This Row],[team]],[1]!Query1[[team]:[Total]], 4, FALSE)</f>
        <v>64</v>
      </c>
      <c r="M468" s="3">
        <f>Query2[[#This Row],[Total]]/Query2[[#This Row],[Team Total]]</f>
        <v>1.5625E-2</v>
      </c>
      <c r="N468" s="4">
        <f>Query2[[#This Row],[Player/Team Total ]]*Query2[[#This Row],[Pct]]</f>
        <v>0</v>
      </c>
    </row>
    <row r="469" spans="1:14" x14ac:dyDescent="0.25">
      <c r="A469">
        <v>2024</v>
      </c>
      <c r="B469" s="28" t="s">
        <v>94</v>
      </c>
      <c r="C469" s="2" t="s">
        <v>244</v>
      </c>
      <c r="D469" s="28" t="s">
        <v>527</v>
      </c>
      <c r="E469" s="28" t="s">
        <v>18</v>
      </c>
      <c r="F469">
        <v>0</v>
      </c>
      <c r="G469">
        <v>1</v>
      </c>
      <c r="H469">
        <v>1</v>
      </c>
      <c r="I469" s="1">
        <v>0</v>
      </c>
      <c r="J469" s="2">
        <f>VLOOKUP(Query2[[#This Row],[TeamType]],[1]!Query9[[TeamType]:[Pct]], 4, FALSE)</f>
        <v>46</v>
      </c>
      <c r="K469" s="3">
        <f>Query2[[#This Row],[Total]]/Query2[[#This Row],[Team FGtype]]</f>
        <v>2.1739130434782608E-2</v>
      </c>
      <c r="L469">
        <f>VLOOKUP(Query2[[#This Row],[team]],[1]!Query1[[team]:[Total]], 4, FALSE)</f>
        <v>64</v>
      </c>
      <c r="M469" s="3">
        <f>Query2[[#This Row],[Total]]/Query2[[#This Row],[Team Total]]</f>
        <v>1.5625E-2</v>
      </c>
      <c r="N469" s="4">
        <f>Query2[[#This Row],[Player/Team Total ]]*Query2[[#This Row],[Pct]]</f>
        <v>0</v>
      </c>
    </row>
    <row r="470" spans="1:14" x14ac:dyDescent="0.25">
      <c r="A470">
        <v>2024</v>
      </c>
      <c r="B470" s="28" t="s">
        <v>55</v>
      </c>
      <c r="C470" s="2" t="s">
        <v>256</v>
      </c>
      <c r="D470" s="28" t="s">
        <v>452</v>
      </c>
      <c r="E470" s="28" t="s">
        <v>18</v>
      </c>
      <c r="F470">
        <v>0</v>
      </c>
      <c r="G470">
        <v>1</v>
      </c>
      <c r="H470">
        <v>1</v>
      </c>
      <c r="I470" s="1">
        <v>0</v>
      </c>
      <c r="J470" s="2">
        <f>VLOOKUP(Query2[[#This Row],[TeamType]],[1]!Query9[[TeamType]:[Pct]], 4, FALSE)</f>
        <v>46</v>
      </c>
      <c r="K470" s="3">
        <f>Query2[[#This Row],[Total]]/Query2[[#This Row],[Team FGtype]]</f>
        <v>2.1739130434782608E-2</v>
      </c>
      <c r="L470">
        <f>VLOOKUP(Query2[[#This Row],[team]],[1]!Query1[[team]:[Total]], 4, FALSE)</f>
        <v>76</v>
      </c>
      <c r="M470" s="3">
        <f>Query2[[#This Row],[Total]]/Query2[[#This Row],[Team Total]]</f>
        <v>1.3157894736842105E-2</v>
      </c>
      <c r="N470" s="4">
        <f>Query2[[#This Row],[Player/Team Total ]]*Query2[[#This Row],[Pct]]</f>
        <v>0</v>
      </c>
    </row>
    <row r="471" spans="1:14" x14ac:dyDescent="0.25">
      <c r="A471">
        <v>2024</v>
      </c>
      <c r="B471" s="28" t="s">
        <v>94</v>
      </c>
      <c r="C471" s="2" t="s">
        <v>244</v>
      </c>
      <c r="D471" s="28" t="s">
        <v>497</v>
      </c>
      <c r="E471" s="28" t="s">
        <v>18</v>
      </c>
      <c r="F471">
        <v>1</v>
      </c>
      <c r="G471">
        <v>0</v>
      </c>
      <c r="H471">
        <v>1</v>
      </c>
      <c r="I471" s="1">
        <v>1</v>
      </c>
      <c r="J471" s="2">
        <f>VLOOKUP(Query2[[#This Row],[TeamType]],[1]!Query9[[TeamType]:[Pct]], 4, FALSE)</f>
        <v>46</v>
      </c>
      <c r="K471" s="3">
        <f>Query2[[#This Row],[Total]]/Query2[[#This Row],[Team FGtype]]</f>
        <v>2.1739130434782608E-2</v>
      </c>
      <c r="L471">
        <f>VLOOKUP(Query2[[#This Row],[team]],[1]!Query1[[team]:[Total]], 4, FALSE)</f>
        <v>64</v>
      </c>
      <c r="M471" s="3">
        <f>Query2[[#This Row],[Total]]/Query2[[#This Row],[Team Total]]</f>
        <v>1.5625E-2</v>
      </c>
      <c r="N471" s="4">
        <f>Query2[[#This Row],[Player/Team Total ]]*Query2[[#This Row],[Pct]]</f>
        <v>1.5625E-2</v>
      </c>
    </row>
    <row r="472" spans="1:14" x14ac:dyDescent="0.25">
      <c r="A472">
        <v>2024</v>
      </c>
      <c r="B472" s="28" t="s">
        <v>94</v>
      </c>
      <c r="C472" s="2" t="s">
        <v>244</v>
      </c>
      <c r="D472" s="28" t="s">
        <v>467</v>
      </c>
      <c r="E472" s="28" t="s">
        <v>18</v>
      </c>
      <c r="F472">
        <v>0</v>
      </c>
      <c r="G472">
        <v>1</v>
      </c>
      <c r="H472">
        <v>1</v>
      </c>
      <c r="I472" s="1">
        <v>0</v>
      </c>
      <c r="J472" s="2">
        <f>VLOOKUP(Query2[[#This Row],[TeamType]],[1]!Query9[[TeamType]:[Pct]], 4, FALSE)</f>
        <v>46</v>
      </c>
      <c r="K472" s="3">
        <f>Query2[[#This Row],[Total]]/Query2[[#This Row],[Team FGtype]]</f>
        <v>2.1739130434782608E-2</v>
      </c>
      <c r="L472">
        <f>VLOOKUP(Query2[[#This Row],[team]],[1]!Query1[[team]:[Total]], 4, FALSE)</f>
        <v>64</v>
      </c>
      <c r="M472" s="3">
        <f>Query2[[#This Row],[Total]]/Query2[[#This Row],[Team Total]]</f>
        <v>1.5625E-2</v>
      </c>
      <c r="N472" s="4">
        <f>Query2[[#This Row],[Player/Team Total ]]*Query2[[#This Row],[Pct]]</f>
        <v>0</v>
      </c>
    </row>
    <row r="473" spans="1:14" x14ac:dyDescent="0.25">
      <c r="A473">
        <v>2024</v>
      </c>
      <c r="B473" s="28" t="s">
        <v>55</v>
      </c>
      <c r="C473" s="2" t="s">
        <v>318</v>
      </c>
      <c r="D473" s="28" t="s">
        <v>458</v>
      </c>
      <c r="E473" s="28" t="s">
        <v>83</v>
      </c>
      <c r="F473">
        <v>1</v>
      </c>
      <c r="G473">
        <v>0</v>
      </c>
      <c r="H473">
        <v>1</v>
      </c>
      <c r="I473" s="1">
        <v>1</v>
      </c>
      <c r="J473" s="2">
        <f>VLOOKUP(Query2[[#This Row],[TeamType]],[1]!Query9[[TeamType]:[Pct]], 4, FALSE)</f>
        <v>3</v>
      </c>
      <c r="K473" s="3">
        <f>Query2[[#This Row],[Total]]/Query2[[#This Row],[Team FGtype]]</f>
        <v>0.33333333333333331</v>
      </c>
      <c r="L473">
        <f>VLOOKUP(Query2[[#This Row],[team]],[1]!Query1[[team]:[Total]], 4, FALSE)</f>
        <v>76</v>
      </c>
      <c r="M473" s="3">
        <f>Query2[[#This Row],[Total]]/Query2[[#This Row],[Team Total]]</f>
        <v>1.3157894736842105E-2</v>
      </c>
      <c r="N473" s="4">
        <f>Query2[[#This Row],[Player/Team Total ]]*Query2[[#This Row],[Pct]]</f>
        <v>1.3157894736842105E-2</v>
      </c>
    </row>
    <row r="474" spans="1:14" x14ac:dyDescent="0.25">
      <c r="A474">
        <v>2024</v>
      </c>
      <c r="B474" s="28" t="s">
        <v>55</v>
      </c>
      <c r="C474" s="2" t="s">
        <v>269</v>
      </c>
      <c r="D474" s="28" t="s">
        <v>93</v>
      </c>
      <c r="E474" s="28" t="s">
        <v>11</v>
      </c>
      <c r="F474">
        <v>1</v>
      </c>
      <c r="G474">
        <v>0</v>
      </c>
      <c r="H474">
        <v>1</v>
      </c>
      <c r="I474" s="1">
        <v>1</v>
      </c>
      <c r="J474" s="2">
        <f>VLOOKUP(Query2[[#This Row],[TeamType]],[1]!Query9[[TeamType]:[Pct]], 4, FALSE)</f>
        <v>27</v>
      </c>
      <c r="K474" s="3">
        <f>Query2[[#This Row],[Total]]/Query2[[#This Row],[Team FGtype]]</f>
        <v>3.7037037037037035E-2</v>
      </c>
      <c r="L474">
        <f>VLOOKUP(Query2[[#This Row],[team]],[1]!Query1[[team]:[Total]], 4, FALSE)</f>
        <v>76</v>
      </c>
      <c r="M474" s="3">
        <f>Query2[[#This Row],[Total]]/Query2[[#This Row],[Team Total]]</f>
        <v>1.3157894736842105E-2</v>
      </c>
      <c r="N474" s="4">
        <f>Query2[[#This Row],[Player/Team Total ]]*Query2[[#This Row],[Pct]]</f>
        <v>1.3157894736842105E-2</v>
      </c>
    </row>
    <row r="475" spans="1:14" x14ac:dyDescent="0.25">
      <c r="A475">
        <v>2024</v>
      </c>
      <c r="B475" s="28" t="s">
        <v>55</v>
      </c>
      <c r="C475" s="2" t="s">
        <v>318</v>
      </c>
      <c r="D475" s="28" t="s">
        <v>93</v>
      </c>
      <c r="E475" s="28" t="s">
        <v>83</v>
      </c>
      <c r="F475">
        <v>1</v>
      </c>
      <c r="G475">
        <v>0</v>
      </c>
      <c r="H475">
        <v>1</v>
      </c>
      <c r="I475" s="1">
        <v>1</v>
      </c>
      <c r="J475" s="2">
        <f>VLOOKUP(Query2[[#This Row],[TeamType]],[1]!Query9[[TeamType]:[Pct]], 4, FALSE)</f>
        <v>3</v>
      </c>
      <c r="K475" s="3">
        <f>Query2[[#This Row],[Total]]/Query2[[#This Row],[Team FGtype]]</f>
        <v>0.33333333333333331</v>
      </c>
      <c r="L475">
        <f>VLOOKUP(Query2[[#This Row],[team]],[1]!Query1[[team]:[Total]], 4, FALSE)</f>
        <v>76</v>
      </c>
      <c r="M475" s="3">
        <f>Query2[[#This Row],[Total]]/Query2[[#This Row],[Team Total]]</f>
        <v>1.3157894736842105E-2</v>
      </c>
      <c r="N475" s="4">
        <f>Query2[[#This Row],[Player/Team Total ]]*Query2[[#This Row],[Pct]]</f>
        <v>1.3157894736842105E-2</v>
      </c>
    </row>
    <row r="476" spans="1:14" x14ac:dyDescent="0.25">
      <c r="A476">
        <v>2024</v>
      </c>
      <c r="B476" s="28" t="s">
        <v>55</v>
      </c>
      <c r="C476" s="2" t="s">
        <v>256</v>
      </c>
      <c r="D476" s="28" t="s">
        <v>198</v>
      </c>
      <c r="E476" s="28" t="s">
        <v>18</v>
      </c>
      <c r="F476">
        <v>0</v>
      </c>
      <c r="G476">
        <v>1</v>
      </c>
      <c r="H476">
        <v>1</v>
      </c>
      <c r="I476" s="1">
        <v>0</v>
      </c>
      <c r="J476" s="2">
        <f>VLOOKUP(Query2[[#This Row],[TeamType]],[1]!Query9[[TeamType]:[Pct]], 4, FALSE)</f>
        <v>46</v>
      </c>
      <c r="K476" s="3">
        <f>Query2[[#This Row],[Total]]/Query2[[#This Row],[Team FGtype]]</f>
        <v>2.1739130434782608E-2</v>
      </c>
      <c r="L476">
        <f>VLOOKUP(Query2[[#This Row],[team]],[1]!Query1[[team]:[Total]], 4, FALSE)</f>
        <v>76</v>
      </c>
      <c r="M476" s="3">
        <f>Query2[[#This Row],[Total]]/Query2[[#This Row],[Team Total]]</f>
        <v>1.3157894736842105E-2</v>
      </c>
      <c r="N476" s="4">
        <f>Query2[[#This Row],[Player/Team Total ]]*Query2[[#This Row],[Pct]]</f>
        <v>0</v>
      </c>
    </row>
    <row r="477" spans="1:14" x14ac:dyDescent="0.25">
      <c r="A477">
        <v>2024</v>
      </c>
      <c r="B477" s="28" t="s">
        <v>55</v>
      </c>
      <c r="C477" s="2" t="s">
        <v>269</v>
      </c>
      <c r="D477" s="28" t="s">
        <v>432</v>
      </c>
      <c r="E477" s="28" t="s">
        <v>11</v>
      </c>
      <c r="F477">
        <v>1</v>
      </c>
      <c r="G477">
        <v>0</v>
      </c>
      <c r="H477">
        <v>1</v>
      </c>
      <c r="I477" s="1">
        <v>1</v>
      </c>
      <c r="J477" s="2">
        <f>VLOOKUP(Query2[[#This Row],[TeamType]],[1]!Query9[[TeamType]:[Pct]], 4, FALSE)</f>
        <v>27</v>
      </c>
      <c r="K477" s="3">
        <f>Query2[[#This Row],[Total]]/Query2[[#This Row],[Team FGtype]]</f>
        <v>3.7037037037037035E-2</v>
      </c>
      <c r="L477">
        <f>VLOOKUP(Query2[[#This Row],[team]],[1]!Query1[[team]:[Total]], 4, FALSE)</f>
        <v>76</v>
      </c>
      <c r="M477" s="3">
        <f>Query2[[#This Row],[Total]]/Query2[[#This Row],[Team Total]]</f>
        <v>1.3157894736842105E-2</v>
      </c>
      <c r="N477" s="4">
        <f>Query2[[#This Row],[Player/Team Total ]]*Query2[[#This Row],[Pct]]</f>
        <v>1.3157894736842105E-2</v>
      </c>
    </row>
    <row r="478" spans="1:14" x14ac:dyDescent="0.25">
      <c r="A478">
        <v>2024</v>
      </c>
      <c r="B478" s="28" t="s">
        <v>55</v>
      </c>
      <c r="C478" s="2" t="s">
        <v>256</v>
      </c>
      <c r="D478" s="28" t="s">
        <v>185</v>
      </c>
      <c r="E478" s="28" t="s">
        <v>18</v>
      </c>
      <c r="F478">
        <v>1</v>
      </c>
      <c r="G478">
        <v>0</v>
      </c>
      <c r="H478">
        <v>1</v>
      </c>
      <c r="I478" s="1">
        <v>1</v>
      </c>
      <c r="J478" s="2">
        <f>VLOOKUP(Query2[[#This Row],[TeamType]],[1]!Query9[[TeamType]:[Pct]], 4, FALSE)</f>
        <v>46</v>
      </c>
      <c r="K478" s="3">
        <f>Query2[[#This Row],[Total]]/Query2[[#This Row],[Team FGtype]]</f>
        <v>2.1739130434782608E-2</v>
      </c>
      <c r="L478">
        <f>VLOOKUP(Query2[[#This Row],[team]],[1]!Query1[[team]:[Total]], 4, FALSE)</f>
        <v>76</v>
      </c>
      <c r="M478" s="3">
        <f>Query2[[#This Row],[Total]]/Query2[[#This Row],[Team Total]]</f>
        <v>1.3157894736842105E-2</v>
      </c>
      <c r="N478" s="4">
        <f>Query2[[#This Row],[Player/Team Total ]]*Query2[[#This Row],[Pct]]</f>
        <v>1.3157894736842105E-2</v>
      </c>
    </row>
    <row r="479" spans="1:14" x14ac:dyDescent="0.25">
      <c r="A479">
        <v>2024</v>
      </c>
      <c r="B479" s="28" t="s">
        <v>55</v>
      </c>
      <c r="C479" s="2" t="s">
        <v>318</v>
      </c>
      <c r="D479" s="28" t="s">
        <v>105</v>
      </c>
      <c r="E479" s="28" t="s">
        <v>83</v>
      </c>
      <c r="F479">
        <v>1</v>
      </c>
      <c r="G479">
        <v>0</v>
      </c>
      <c r="H479">
        <v>1</v>
      </c>
      <c r="I479" s="1">
        <v>1</v>
      </c>
      <c r="J479" s="2">
        <f>VLOOKUP(Query2[[#This Row],[TeamType]],[1]!Query9[[TeamType]:[Pct]], 4, FALSE)</f>
        <v>3</v>
      </c>
      <c r="K479" s="3">
        <f>Query2[[#This Row],[Total]]/Query2[[#This Row],[Team FGtype]]</f>
        <v>0.33333333333333331</v>
      </c>
      <c r="L479">
        <f>VLOOKUP(Query2[[#This Row],[team]],[1]!Query1[[team]:[Total]], 4, FALSE)</f>
        <v>76</v>
      </c>
      <c r="M479" s="3">
        <f>Query2[[#This Row],[Total]]/Query2[[#This Row],[Team Total]]</f>
        <v>1.3157894736842105E-2</v>
      </c>
      <c r="N479" s="4">
        <f>Query2[[#This Row],[Player/Team Total ]]*Query2[[#This Row],[Pct]]</f>
        <v>1.3157894736842105E-2</v>
      </c>
    </row>
    <row r="480" spans="1:14" x14ac:dyDescent="0.25">
      <c r="A480">
        <v>2024</v>
      </c>
      <c r="B480" s="28" t="s">
        <v>51</v>
      </c>
      <c r="C480" s="2" t="s">
        <v>255</v>
      </c>
      <c r="D480" s="28" t="s">
        <v>509</v>
      </c>
      <c r="E480" s="28" t="s">
        <v>18</v>
      </c>
      <c r="F480">
        <v>1</v>
      </c>
      <c r="G480">
        <v>0</v>
      </c>
      <c r="H480">
        <v>1</v>
      </c>
      <c r="I480" s="1">
        <v>1</v>
      </c>
      <c r="J480" s="2">
        <f>VLOOKUP(Query2[[#This Row],[TeamType]],[1]!Query9[[TeamType]:[Pct]], 4, FALSE)</f>
        <v>48</v>
      </c>
      <c r="K480" s="3">
        <f>Query2[[#This Row],[Total]]/Query2[[#This Row],[Team FGtype]]</f>
        <v>2.0833333333333332E-2</v>
      </c>
      <c r="L480">
        <f>VLOOKUP(Query2[[#This Row],[team]],[1]!Query1[[team]:[Total]], 4, FALSE)</f>
        <v>79</v>
      </c>
      <c r="M480" s="3">
        <f>Query2[[#This Row],[Total]]/Query2[[#This Row],[Team Total]]</f>
        <v>1.2658227848101266E-2</v>
      </c>
      <c r="N480" s="4">
        <f>Query2[[#This Row],[Player/Team Total ]]*Query2[[#This Row],[Pct]]</f>
        <v>1.2658227848101266E-2</v>
      </c>
    </row>
    <row r="481" spans="1:14" x14ac:dyDescent="0.25">
      <c r="A481">
        <v>2024</v>
      </c>
      <c r="B481" s="28" t="s">
        <v>51</v>
      </c>
      <c r="C481" s="2" t="s">
        <v>255</v>
      </c>
      <c r="D481" s="28" t="s">
        <v>230</v>
      </c>
      <c r="E481" s="28" t="s">
        <v>18</v>
      </c>
      <c r="F481">
        <v>0</v>
      </c>
      <c r="G481">
        <v>1</v>
      </c>
      <c r="H481">
        <v>1</v>
      </c>
      <c r="I481" s="1">
        <v>0</v>
      </c>
      <c r="J481" s="2">
        <f>VLOOKUP(Query2[[#This Row],[TeamType]],[1]!Query9[[TeamType]:[Pct]], 4, FALSE)</f>
        <v>48</v>
      </c>
      <c r="K481" s="3">
        <f>Query2[[#This Row],[Total]]/Query2[[#This Row],[Team FGtype]]</f>
        <v>2.0833333333333332E-2</v>
      </c>
      <c r="L481">
        <f>VLOOKUP(Query2[[#This Row],[team]],[1]!Query1[[team]:[Total]], 4, FALSE)</f>
        <v>79</v>
      </c>
      <c r="M481" s="3">
        <f>Query2[[#This Row],[Total]]/Query2[[#This Row],[Team Total]]</f>
        <v>1.2658227848101266E-2</v>
      </c>
      <c r="N481" s="4">
        <f>Query2[[#This Row],[Player/Team Total ]]*Query2[[#This Row],[Pct]]</f>
        <v>0</v>
      </c>
    </row>
    <row r="482" spans="1:14" x14ac:dyDescent="0.25">
      <c r="A482">
        <v>2024</v>
      </c>
      <c r="B482" s="28" t="s">
        <v>51</v>
      </c>
      <c r="C482" s="2" t="s">
        <v>255</v>
      </c>
      <c r="D482" s="28" t="s">
        <v>231</v>
      </c>
      <c r="E482" s="28" t="s">
        <v>18</v>
      </c>
      <c r="F482">
        <v>0</v>
      </c>
      <c r="G482">
        <v>1</v>
      </c>
      <c r="H482">
        <v>1</v>
      </c>
      <c r="I482" s="1">
        <v>0</v>
      </c>
      <c r="J482" s="2">
        <f>VLOOKUP(Query2[[#This Row],[TeamType]],[1]!Query9[[TeamType]:[Pct]], 4, FALSE)</f>
        <v>48</v>
      </c>
      <c r="K482" s="3">
        <f>Query2[[#This Row],[Total]]/Query2[[#This Row],[Team FGtype]]</f>
        <v>2.0833333333333332E-2</v>
      </c>
      <c r="L482">
        <f>VLOOKUP(Query2[[#This Row],[team]],[1]!Query1[[team]:[Total]], 4, FALSE)</f>
        <v>79</v>
      </c>
      <c r="M482" s="3">
        <f>Query2[[#This Row],[Total]]/Query2[[#This Row],[Team Total]]</f>
        <v>1.2658227848101266E-2</v>
      </c>
      <c r="N482" s="4">
        <f>Query2[[#This Row],[Player/Team Total ]]*Query2[[#This Row],[Pct]]</f>
        <v>0</v>
      </c>
    </row>
    <row r="483" spans="1:14" x14ac:dyDescent="0.25">
      <c r="A483">
        <v>2024</v>
      </c>
      <c r="B483" s="28" t="s">
        <v>51</v>
      </c>
      <c r="C483" s="2" t="s">
        <v>279</v>
      </c>
      <c r="D483" s="28" t="s">
        <v>233</v>
      </c>
      <c r="E483" s="28" t="s">
        <v>11</v>
      </c>
      <c r="F483">
        <v>1</v>
      </c>
      <c r="G483">
        <v>0</v>
      </c>
      <c r="H483">
        <v>1</v>
      </c>
      <c r="I483" s="1">
        <v>1</v>
      </c>
      <c r="J483" s="2">
        <f>VLOOKUP(Query2[[#This Row],[TeamType]],[1]!Query9[[TeamType]:[Pct]], 4, FALSE)</f>
        <v>28</v>
      </c>
      <c r="K483" s="3">
        <f>Query2[[#This Row],[Total]]/Query2[[#This Row],[Team FGtype]]</f>
        <v>3.5714285714285712E-2</v>
      </c>
      <c r="L483">
        <f>VLOOKUP(Query2[[#This Row],[team]],[1]!Query1[[team]:[Total]], 4, FALSE)</f>
        <v>79</v>
      </c>
      <c r="M483" s="3">
        <f>Query2[[#This Row],[Total]]/Query2[[#This Row],[Team Total]]</f>
        <v>1.2658227848101266E-2</v>
      </c>
      <c r="N483" s="4">
        <f>Query2[[#This Row],[Player/Team Total ]]*Query2[[#This Row],[Pct]]</f>
        <v>1.2658227848101266E-2</v>
      </c>
    </row>
    <row r="484" spans="1:14" x14ac:dyDescent="0.25">
      <c r="A484">
        <v>2024</v>
      </c>
      <c r="B484" s="28" t="s">
        <v>110</v>
      </c>
      <c r="C484" s="2" t="s">
        <v>293</v>
      </c>
      <c r="D484" s="28" t="s">
        <v>528</v>
      </c>
      <c r="E484" s="28" t="s">
        <v>11</v>
      </c>
      <c r="F484">
        <v>1</v>
      </c>
      <c r="G484">
        <v>0</v>
      </c>
      <c r="H484">
        <v>1</v>
      </c>
      <c r="I484" s="1">
        <v>1</v>
      </c>
      <c r="J484" s="2">
        <f>VLOOKUP(Query2[[#This Row],[TeamType]],[1]!Query9[[TeamType]:[Pct]], 4, FALSE)</f>
        <v>38</v>
      </c>
      <c r="K484" s="3">
        <f>Query2[[#This Row],[Total]]/Query2[[#This Row],[Team FGtype]]</f>
        <v>2.6315789473684209E-2</v>
      </c>
      <c r="L484">
        <f>VLOOKUP(Query2[[#This Row],[team]],[1]!Query1[[team]:[Total]], 4, FALSE)</f>
        <v>75</v>
      </c>
      <c r="M484" s="3">
        <f>Query2[[#This Row],[Total]]/Query2[[#This Row],[Team Total]]</f>
        <v>1.3333333333333334E-2</v>
      </c>
      <c r="N484" s="4">
        <f>Query2[[#This Row],[Player/Team Total ]]*Query2[[#This Row],[Pct]]</f>
        <v>1.3333333333333334E-2</v>
      </c>
    </row>
    <row r="485" spans="1:14" x14ac:dyDescent="0.25">
      <c r="A485">
        <v>2024</v>
      </c>
      <c r="B485" s="28" t="s">
        <v>110</v>
      </c>
      <c r="C485" s="2" t="s">
        <v>257</v>
      </c>
      <c r="D485" s="28" t="s">
        <v>111</v>
      </c>
      <c r="E485" s="28" t="s">
        <v>18</v>
      </c>
      <c r="F485">
        <v>0</v>
      </c>
      <c r="G485">
        <v>1</v>
      </c>
      <c r="H485">
        <v>1</v>
      </c>
      <c r="I485" s="1">
        <v>0</v>
      </c>
      <c r="J485" s="2">
        <f>VLOOKUP(Query2[[#This Row],[TeamType]],[1]!Query9[[TeamType]:[Pct]], 4, FALSE)</f>
        <v>33</v>
      </c>
      <c r="K485" s="3">
        <f>Query2[[#This Row],[Total]]/Query2[[#This Row],[Team FGtype]]</f>
        <v>3.0303030303030304E-2</v>
      </c>
      <c r="L485">
        <f>VLOOKUP(Query2[[#This Row],[team]],[1]!Query1[[team]:[Total]], 4, FALSE)</f>
        <v>75</v>
      </c>
      <c r="M485" s="3">
        <f>Query2[[#This Row],[Total]]/Query2[[#This Row],[Team Total]]</f>
        <v>1.3333333333333334E-2</v>
      </c>
      <c r="N485" s="4">
        <f>Query2[[#This Row],[Player/Team Total ]]*Query2[[#This Row],[Pct]]</f>
        <v>0</v>
      </c>
    </row>
    <row r="486" spans="1:14" x14ac:dyDescent="0.25">
      <c r="A486">
        <v>2024</v>
      </c>
      <c r="B486" s="28" t="s">
        <v>110</v>
      </c>
      <c r="C486" s="2" t="s">
        <v>293</v>
      </c>
      <c r="D486" s="28" t="s">
        <v>234</v>
      </c>
      <c r="E486" s="28" t="s">
        <v>11</v>
      </c>
      <c r="F486">
        <v>1</v>
      </c>
      <c r="G486">
        <v>0</v>
      </c>
      <c r="H486">
        <v>1</v>
      </c>
      <c r="I486" s="1">
        <v>1</v>
      </c>
      <c r="J486" s="2">
        <f>VLOOKUP(Query2[[#This Row],[TeamType]],[1]!Query9[[TeamType]:[Pct]], 4, FALSE)</f>
        <v>38</v>
      </c>
      <c r="K486" s="3">
        <f>Query2[[#This Row],[Total]]/Query2[[#This Row],[Team FGtype]]</f>
        <v>2.6315789473684209E-2</v>
      </c>
      <c r="L486">
        <f>VLOOKUP(Query2[[#This Row],[team]],[1]!Query1[[team]:[Total]], 4, FALSE)</f>
        <v>75</v>
      </c>
      <c r="M486" s="3">
        <f>Query2[[#This Row],[Total]]/Query2[[#This Row],[Team Total]]</f>
        <v>1.3333333333333334E-2</v>
      </c>
      <c r="N486" s="4">
        <f>Query2[[#This Row],[Player/Team Total ]]*Query2[[#This Row],[Pct]]</f>
        <v>1.3333333333333334E-2</v>
      </c>
    </row>
    <row r="487" spans="1:14" x14ac:dyDescent="0.25">
      <c r="A487">
        <v>2024</v>
      </c>
      <c r="B487" s="28" t="s">
        <v>110</v>
      </c>
      <c r="C487" s="2" t="s">
        <v>293</v>
      </c>
      <c r="D487" s="28" t="s">
        <v>181</v>
      </c>
      <c r="E487" s="28" t="s">
        <v>11</v>
      </c>
      <c r="F487">
        <v>0</v>
      </c>
      <c r="G487">
        <v>1</v>
      </c>
      <c r="H487">
        <v>1</v>
      </c>
      <c r="I487" s="1">
        <v>0</v>
      </c>
      <c r="J487" s="2">
        <f>VLOOKUP(Query2[[#This Row],[TeamType]],[1]!Query9[[TeamType]:[Pct]], 4, FALSE)</f>
        <v>38</v>
      </c>
      <c r="K487" s="3">
        <f>Query2[[#This Row],[Total]]/Query2[[#This Row],[Team FGtype]]</f>
        <v>2.6315789473684209E-2</v>
      </c>
      <c r="L487">
        <f>VLOOKUP(Query2[[#This Row],[team]],[1]!Query1[[team]:[Total]], 4, FALSE)</f>
        <v>75</v>
      </c>
      <c r="M487" s="3">
        <f>Query2[[#This Row],[Total]]/Query2[[#This Row],[Team Total]]</f>
        <v>1.3333333333333334E-2</v>
      </c>
      <c r="N487" s="4">
        <f>Query2[[#This Row],[Player/Team Total ]]*Query2[[#This Row],[Pct]]</f>
        <v>0</v>
      </c>
    </row>
    <row r="488" spans="1:14" x14ac:dyDescent="0.25">
      <c r="A488">
        <v>2024</v>
      </c>
      <c r="B488" s="28" t="s">
        <v>110</v>
      </c>
      <c r="C488" s="2" t="s">
        <v>257</v>
      </c>
      <c r="D488" s="28" t="s">
        <v>423</v>
      </c>
      <c r="E488" s="28" t="s">
        <v>18</v>
      </c>
      <c r="F488">
        <v>1</v>
      </c>
      <c r="G488">
        <v>0</v>
      </c>
      <c r="H488">
        <v>1</v>
      </c>
      <c r="I488" s="1">
        <v>1</v>
      </c>
      <c r="J488" s="2">
        <f>VLOOKUP(Query2[[#This Row],[TeamType]],[1]!Query9[[TeamType]:[Pct]], 4, FALSE)</f>
        <v>33</v>
      </c>
      <c r="K488" s="3">
        <f>Query2[[#This Row],[Total]]/Query2[[#This Row],[Team FGtype]]</f>
        <v>3.0303030303030304E-2</v>
      </c>
      <c r="L488">
        <f>VLOOKUP(Query2[[#This Row],[team]],[1]!Query1[[team]:[Total]], 4, FALSE)</f>
        <v>75</v>
      </c>
      <c r="M488" s="3">
        <f>Query2[[#This Row],[Total]]/Query2[[#This Row],[Team Total]]</f>
        <v>1.3333333333333334E-2</v>
      </c>
      <c r="N488" s="4">
        <f>Query2[[#This Row],[Player/Team Total ]]*Query2[[#This Row],[Pct]]</f>
        <v>1.3333333333333334E-2</v>
      </c>
    </row>
    <row r="489" spans="1:14" x14ac:dyDescent="0.25">
      <c r="A489">
        <v>2024</v>
      </c>
      <c r="B489" s="28" t="s">
        <v>70</v>
      </c>
      <c r="C489" s="2" t="s">
        <v>287</v>
      </c>
      <c r="D489" s="28" t="s">
        <v>379</v>
      </c>
      <c r="E489" s="28" t="s">
        <v>11</v>
      </c>
      <c r="F489">
        <v>0</v>
      </c>
      <c r="G489">
        <v>1</v>
      </c>
      <c r="H489">
        <v>1</v>
      </c>
      <c r="I489" s="1">
        <v>0</v>
      </c>
      <c r="J489" s="2">
        <f>VLOOKUP(Query2[[#This Row],[TeamType]],[1]!Query9[[TeamType]:[Pct]], 4, FALSE)</f>
        <v>34</v>
      </c>
      <c r="K489" s="3">
        <f>Query2[[#This Row],[Total]]/Query2[[#This Row],[Team FGtype]]</f>
        <v>2.9411764705882353E-2</v>
      </c>
      <c r="L489">
        <f>VLOOKUP(Query2[[#This Row],[team]],[1]!Query1[[team]:[Total]], 4, FALSE)</f>
        <v>88</v>
      </c>
      <c r="M489" s="3">
        <f>Query2[[#This Row],[Total]]/Query2[[#This Row],[Team Total]]</f>
        <v>1.1363636363636364E-2</v>
      </c>
      <c r="N489" s="4">
        <f>Query2[[#This Row],[Player/Team Total ]]*Query2[[#This Row],[Pct]]</f>
        <v>0</v>
      </c>
    </row>
    <row r="490" spans="1:14" x14ac:dyDescent="0.25">
      <c r="A490">
        <v>2024</v>
      </c>
      <c r="B490" s="28" t="s">
        <v>70</v>
      </c>
      <c r="C490" s="2" t="s">
        <v>288</v>
      </c>
      <c r="D490" s="28" t="s">
        <v>379</v>
      </c>
      <c r="E490" s="28" t="s">
        <v>83</v>
      </c>
      <c r="F490">
        <v>1</v>
      </c>
      <c r="G490">
        <v>0</v>
      </c>
      <c r="H490">
        <v>1</v>
      </c>
      <c r="I490" s="1">
        <v>1</v>
      </c>
      <c r="J490" s="2">
        <f>VLOOKUP(Query2[[#This Row],[TeamType]],[1]!Query9[[TeamType]:[Pct]], 4, FALSE)</f>
        <v>6</v>
      </c>
      <c r="K490" s="3">
        <f>Query2[[#This Row],[Total]]/Query2[[#This Row],[Team FGtype]]</f>
        <v>0.16666666666666666</v>
      </c>
      <c r="L490">
        <f>VLOOKUP(Query2[[#This Row],[team]],[1]!Query1[[team]:[Total]], 4, FALSE)</f>
        <v>88</v>
      </c>
      <c r="M490" s="3">
        <f>Query2[[#This Row],[Total]]/Query2[[#This Row],[Team Total]]</f>
        <v>1.1363636363636364E-2</v>
      </c>
      <c r="N490" s="4">
        <f>Query2[[#This Row],[Player/Team Total ]]*Query2[[#This Row],[Pct]]</f>
        <v>1.1363636363636364E-2</v>
      </c>
    </row>
    <row r="491" spans="1:14" x14ac:dyDescent="0.25">
      <c r="A491">
        <v>2024</v>
      </c>
      <c r="B491" s="28" t="s">
        <v>70</v>
      </c>
      <c r="C491" s="2" t="s">
        <v>287</v>
      </c>
      <c r="D491" s="28" t="s">
        <v>529</v>
      </c>
      <c r="E491" s="28" t="s">
        <v>11</v>
      </c>
      <c r="F491">
        <v>0</v>
      </c>
      <c r="G491">
        <v>1</v>
      </c>
      <c r="H491">
        <v>1</v>
      </c>
      <c r="I491" s="1">
        <v>0</v>
      </c>
      <c r="J491" s="2">
        <f>VLOOKUP(Query2[[#This Row],[TeamType]],[1]!Query9[[TeamType]:[Pct]], 4, FALSE)</f>
        <v>34</v>
      </c>
      <c r="K491" s="3">
        <f>Query2[[#This Row],[Total]]/Query2[[#This Row],[Team FGtype]]</f>
        <v>2.9411764705882353E-2</v>
      </c>
      <c r="L491">
        <f>VLOOKUP(Query2[[#This Row],[team]],[1]!Query1[[team]:[Total]], 4, FALSE)</f>
        <v>88</v>
      </c>
      <c r="M491" s="3">
        <f>Query2[[#This Row],[Total]]/Query2[[#This Row],[Team Total]]</f>
        <v>1.1363636363636364E-2</v>
      </c>
      <c r="N491" s="4">
        <f>Query2[[#This Row],[Player/Team Total ]]*Query2[[#This Row],[Pct]]</f>
        <v>0</v>
      </c>
    </row>
    <row r="492" spans="1:14" x14ac:dyDescent="0.25">
      <c r="A492">
        <v>2024</v>
      </c>
      <c r="B492" s="28" t="s">
        <v>70</v>
      </c>
      <c r="C492" s="2" t="s">
        <v>254</v>
      </c>
      <c r="D492" s="28" t="s">
        <v>474</v>
      </c>
      <c r="E492" s="28" t="s">
        <v>18</v>
      </c>
      <c r="F492">
        <v>0</v>
      </c>
      <c r="G492">
        <v>1</v>
      </c>
      <c r="H492">
        <v>1</v>
      </c>
      <c r="I492" s="1">
        <v>0</v>
      </c>
      <c r="J492" s="2">
        <f>VLOOKUP(Query2[[#This Row],[TeamType]],[1]!Query9[[TeamType]:[Pct]], 4, FALSE)</f>
        <v>48</v>
      </c>
      <c r="K492" s="3">
        <f>Query2[[#This Row],[Total]]/Query2[[#This Row],[Team FGtype]]</f>
        <v>2.0833333333333332E-2</v>
      </c>
      <c r="L492">
        <f>VLOOKUP(Query2[[#This Row],[team]],[1]!Query1[[team]:[Total]], 4, FALSE)</f>
        <v>88</v>
      </c>
      <c r="M492" s="3">
        <f>Query2[[#This Row],[Total]]/Query2[[#This Row],[Team Total]]</f>
        <v>1.1363636363636364E-2</v>
      </c>
      <c r="N492" s="4">
        <f>Query2[[#This Row],[Player/Team Total ]]*Query2[[#This Row],[Pct]]</f>
        <v>0</v>
      </c>
    </row>
    <row r="493" spans="1:14" x14ac:dyDescent="0.25">
      <c r="A493">
        <v>2024</v>
      </c>
      <c r="B493" s="28" t="s">
        <v>70</v>
      </c>
      <c r="C493" s="2" t="s">
        <v>254</v>
      </c>
      <c r="D493" s="28" t="s">
        <v>220</v>
      </c>
      <c r="E493" s="28" t="s">
        <v>18</v>
      </c>
      <c r="F493">
        <v>0</v>
      </c>
      <c r="G493">
        <v>1</v>
      </c>
      <c r="H493">
        <v>1</v>
      </c>
      <c r="I493" s="1">
        <v>0</v>
      </c>
      <c r="J493" s="2">
        <f>VLOOKUP(Query2[[#This Row],[TeamType]],[1]!Query9[[TeamType]:[Pct]], 4, FALSE)</f>
        <v>48</v>
      </c>
      <c r="K493" s="3">
        <f>Query2[[#This Row],[Total]]/Query2[[#This Row],[Team FGtype]]</f>
        <v>2.0833333333333332E-2</v>
      </c>
      <c r="L493">
        <f>VLOOKUP(Query2[[#This Row],[team]],[1]!Query1[[team]:[Total]], 4, FALSE)</f>
        <v>88</v>
      </c>
      <c r="M493" s="3">
        <f>Query2[[#This Row],[Total]]/Query2[[#This Row],[Team Total]]</f>
        <v>1.1363636363636364E-2</v>
      </c>
      <c r="N493" s="4">
        <f>Query2[[#This Row],[Player/Team Total ]]*Query2[[#This Row],[Pct]]</f>
        <v>0</v>
      </c>
    </row>
    <row r="494" spans="1:14" x14ac:dyDescent="0.25">
      <c r="A494">
        <v>2024</v>
      </c>
      <c r="B494" s="28" t="s">
        <v>70</v>
      </c>
      <c r="C494" s="2" t="s">
        <v>254</v>
      </c>
      <c r="D494" s="28" t="s">
        <v>222</v>
      </c>
      <c r="E494" s="28" t="s">
        <v>18</v>
      </c>
      <c r="F494">
        <v>1</v>
      </c>
      <c r="G494">
        <v>0</v>
      </c>
      <c r="H494">
        <v>1</v>
      </c>
      <c r="I494" s="1">
        <v>1</v>
      </c>
      <c r="J494" s="2">
        <f>VLOOKUP(Query2[[#This Row],[TeamType]],[1]!Query9[[TeamType]:[Pct]], 4, FALSE)</f>
        <v>48</v>
      </c>
      <c r="K494" s="3">
        <f>Query2[[#This Row],[Total]]/Query2[[#This Row],[Team FGtype]]</f>
        <v>2.0833333333333332E-2</v>
      </c>
      <c r="L494">
        <f>VLOOKUP(Query2[[#This Row],[team]],[1]!Query1[[team]:[Total]], 4, FALSE)</f>
        <v>88</v>
      </c>
      <c r="M494" s="3">
        <f>Query2[[#This Row],[Total]]/Query2[[#This Row],[Team Total]]</f>
        <v>1.1363636363636364E-2</v>
      </c>
      <c r="N494" s="4">
        <f>Query2[[#This Row],[Player/Team Total ]]*Query2[[#This Row],[Pct]]</f>
        <v>1.1363636363636364E-2</v>
      </c>
    </row>
    <row r="495" spans="1:14" x14ac:dyDescent="0.25">
      <c r="A495">
        <v>2024</v>
      </c>
      <c r="B495" s="28" t="s">
        <v>70</v>
      </c>
      <c r="C495" s="2" t="s">
        <v>287</v>
      </c>
      <c r="D495" s="28" t="s">
        <v>478</v>
      </c>
      <c r="E495" s="28" t="s">
        <v>11</v>
      </c>
      <c r="F495">
        <v>1</v>
      </c>
      <c r="G495">
        <v>0</v>
      </c>
      <c r="H495">
        <v>1</v>
      </c>
      <c r="I495" s="1">
        <v>1</v>
      </c>
      <c r="J495" s="2">
        <f>VLOOKUP(Query2[[#This Row],[TeamType]],[1]!Query9[[TeamType]:[Pct]], 4, FALSE)</f>
        <v>34</v>
      </c>
      <c r="K495" s="3">
        <f>Query2[[#This Row],[Total]]/Query2[[#This Row],[Team FGtype]]</f>
        <v>2.9411764705882353E-2</v>
      </c>
      <c r="L495">
        <f>VLOOKUP(Query2[[#This Row],[team]],[1]!Query1[[team]:[Total]], 4, FALSE)</f>
        <v>88</v>
      </c>
      <c r="M495" s="3">
        <f>Query2[[#This Row],[Total]]/Query2[[#This Row],[Team Total]]</f>
        <v>1.1363636363636364E-2</v>
      </c>
      <c r="N495" s="4">
        <f>Query2[[#This Row],[Player/Team Total ]]*Query2[[#This Row],[Pct]]</f>
        <v>1.1363636363636364E-2</v>
      </c>
    </row>
    <row r="496" spans="1:14" x14ac:dyDescent="0.25">
      <c r="A496">
        <v>2024</v>
      </c>
      <c r="B496" s="28" t="s">
        <v>70</v>
      </c>
      <c r="C496" s="2" t="s">
        <v>287</v>
      </c>
      <c r="D496" s="28" t="s">
        <v>226</v>
      </c>
      <c r="E496" s="28" t="s">
        <v>11</v>
      </c>
      <c r="F496">
        <v>0</v>
      </c>
      <c r="G496">
        <v>1</v>
      </c>
      <c r="H496">
        <v>1</v>
      </c>
      <c r="I496" s="1">
        <v>0</v>
      </c>
      <c r="J496" s="2">
        <f>VLOOKUP(Query2[[#This Row],[TeamType]],[1]!Query9[[TeamType]:[Pct]], 4, FALSE)</f>
        <v>34</v>
      </c>
      <c r="K496" s="3">
        <f>Query2[[#This Row],[Total]]/Query2[[#This Row],[Team FGtype]]</f>
        <v>2.9411764705882353E-2</v>
      </c>
      <c r="L496">
        <f>VLOOKUP(Query2[[#This Row],[team]],[1]!Query1[[team]:[Total]], 4, FALSE)</f>
        <v>88</v>
      </c>
      <c r="M496" s="3">
        <f>Query2[[#This Row],[Total]]/Query2[[#This Row],[Team Total]]</f>
        <v>1.1363636363636364E-2</v>
      </c>
      <c r="N496" s="4">
        <f>Query2[[#This Row],[Player/Team Total ]]*Query2[[#This Row],[Pct]]</f>
        <v>0</v>
      </c>
    </row>
    <row r="497" spans="1:14" x14ac:dyDescent="0.25">
      <c r="A497">
        <v>2024</v>
      </c>
      <c r="B497" s="28" t="s">
        <v>70</v>
      </c>
      <c r="C497" s="2" t="s">
        <v>254</v>
      </c>
      <c r="D497" s="28" t="s">
        <v>108</v>
      </c>
      <c r="E497" s="28" t="s">
        <v>18</v>
      </c>
      <c r="F497">
        <v>0</v>
      </c>
      <c r="G497">
        <v>1</v>
      </c>
      <c r="H497">
        <v>1</v>
      </c>
      <c r="I497" s="1">
        <v>0</v>
      </c>
      <c r="J497" s="2">
        <f>VLOOKUP(Query2[[#This Row],[TeamType]],[1]!Query9[[TeamType]:[Pct]], 4, FALSE)</f>
        <v>48</v>
      </c>
      <c r="K497" s="3">
        <f>Query2[[#This Row],[Total]]/Query2[[#This Row],[Team FGtype]]</f>
        <v>2.0833333333333332E-2</v>
      </c>
      <c r="L497">
        <f>VLOOKUP(Query2[[#This Row],[team]],[1]!Query1[[team]:[Total]], 4, FALSE)</f>
        <v>88</v>
      </c>
      <c r="M497" s="3">
        <f>Query2[[#This Row],[Total]]/Query2[[#This Row],[Team Total]]</f>
        <v>1.1363636363636364E-2</v>
      </c>
      <c r="N497" s="4">
        <f>Query2[[#This Row],[Player/Team Total ]]*Query2[[#This Row],[Pct]]</f>
        <v>0</v>
      </c>
    </row>
    <row r="498" spans="1:14" x14ac:dyDescent="0.25">
      <c r="A498">
        <v>2024</v>
      </c>
      <c r="B498" s="28" t="s">
        <v>70</v>
      </c>
      <c r="C498" s="2" t="s">
        <v>254</v>
      </c>
      <c r="D498" s="28" t="s">
        <v>530</v>
      </c>
      <c r="E498" s="28" t="s">
        <v>18</v>
      </c>
      <c r="F498">
        <v>1</v>
      </c>
      <c r="G498">
        <v>0</v>
      </c>
      <c r="H498">
        <v>1</v>
      </c>
      <c r="I498" s="1">
        <v>1</v>
      </c>
      <c r="J498" s="2">
        <f>VLOOKUP(Query2[[#This Row],[TeamType]],[1]!Query9[[TeamType]:[Pct]], 4, FALSE)</f>
        <v>48</v>
      </c>
      <c r="K498" s="3">
        <f>Query2[[#This Row],[Total]]/Query2[[#This Row],[Team FGtype]]</f>
        <v>2.0833333333333332E-2</v>
      </c>
      <c r="L498">
        <f>VLOOKUP(Query2[[#This Row],[team]],[1]!Query1[[team]:[Total]], 4, FALSE)</f>
        <v>88</v>
      </c>
      <c r="M498" s="3">
        <f>Query2[[#This Row],[Total]]/Query2[[#This Row],[Team Total]]</f>
        <v>1.1363636363636364E-2</v>
      </c>
      <c r="N498" s="4">
        <f>Query2[[#This Row],[Player/Team Total ]]*Query2[[#This Row],[Pct]]</f>
        <v>1.1363636363636364E-2</v>
      </c>
    </row>
    <row r="499" spans="1:14" x14ac:dyDescent="0.25">
      <c r="A499">
        <v>2024</v>
      </c>
      <c r="B499" s="28" t="s">
        <v>70</v>
      </c>
      <c r="C499" s="2" t="s">
        <v>254</v>
      </c>
      <c r="D499" s="28" t="s">
        <v>73</v>
      </c>
      <c r="E499" s="28" t="s">
        <v>18</v>
      </c>
      <c r="F499">
        <v>0</v>
      </c>
      <c r="G499">
        <v>1</v>
      </c>
      <c r="H499">
        <v>1</v>
      </c>
      <c r="I499" s="1">
        <v>0</v>
      </c>
      <c r="J499" s="2">
        <f>VLOOKUP(Query2[[#This Row],[TeamType]],[1]!Query9[[TeamType]:[Pct]], 4, FALSE)</f>
        <v>48</v>
      </c>
      <c r="K499" s="3">
        <f>Query2[[#This Row],[Total]]/Query2[[#This Row],[Team FGtype]]</f>
        <v>2.0833333333333332E-2</v>
      </c>
      <c r="L499">
        <f>VLOOKUP(Query2[[#This Row],[team]],[1]!Query1[[team]:[Total]], 4, FALSE)</f>
        <v>88</v>
      </c>
      <c r="M499" s="3">
        <f>Query2[[#This Row],[Total]]/Query2[[#This Row],[Team Total]]</f>
        <v>1.1363636363636364E-2</v>
      </c>
      <c r="N499" s="4">
        <f>Query2[[#This Row],[Player/Team Total ]]*Query2[[#This Row],[Pct]]</f>
        <v>0</v>
      </c>
    </row>
    <row r="500" spans="1:14" x14ac:dyDescent="0.25">
      <c r="A500">
        <v>2024</v>
      </c>
      <c r="B500" s="28" t="s">
        <v>70</v>
      </c>
      <c r="C500" s="2" t="s">
        <v>287</v>
      </c>
      <c r="D500" s="28" t="s">
        <v>71</v>
      </c>
      <c r="E500" s="28" t="s">
        <v>11</v>
      </c>
      <c r="F500">
        <v>0</v>
      </c>
      <c r="G500">
        <v>1</v>
      </c>
      <c r="H500">
        <v>1</v>
      </c>
      <c r="I500" s="1">
        <v>0</v>
      </c>
      <c r="J500" s="2">
        <f>VLOOKUP(Query2[[#This Row],[TeamType]],[1]!Query9[[TeamType]:[Pct]], 4, FALSE)</f>
        <v>34</v>
      </c>
      <c r="K500" s="3">
        <f>Query2[[#This Row],[Total]]/Query2[[#This Row],[Team FGtype]]</f>
        <v>2.9411764705882353E-2</v>
      </c>
      <c r="L500">
        <f>VLOOKUP(Query2[[#This Row],[team]],[1]!Query1[[team]:[Total]], 4, FALSE)</f>
        <v>88</v>
      </c>
      <c r="M500" s="3">
        <f>Query2[[#This Row],[Total]]/Query2[[#This Row],[Team Total]]</f>
        <v>1.1363636363636364E-2</v>
      </c>
      <c r="N500" s="4">
        <f>Query2[[#This Row],[Player/Team Total ]]*Query2[[#This Row],[Pct]]</f>
        <v>0</v>
      </c>
    </row>
    <row r="501" spans="1:14" x14ac:dyDescent="0.25">
      <c r="A501">
        <v>2024</v>
      </c>
      <c r="B501" s="28" t="s">
        <v>51</v>
      </c>
      <c r="C501" s="2" t="s">
        <v>279</v>
      </c>
      <c r="D501" s="28" t="s">
        <v>531</v>
      </c>
      <c r="E501" s="28" t="s">
        <v>11</v>
      </c>
      <c r="F501">
        <v>0</v>
      </c>
      <c r="G501">
        <v>1</v>
      </c>
      <c r="H501">
        <v>1</v>
      </c>
      <c r="I501" s="1">
        <v>0</v>
      </c>
      <c r="J501" s="2">
        <f>VLOOKUP(Query2[[#This Row],[TeamType]],[1]!Query9[[TeamType]:[Pct]], 4, FALSE)</f>
        <v>28</v>
      </c>
      <c r="K501" s="3">
        <f>Query2[[#This Row],[Total]]/Query2[[#This Row],[Team FGtype]]</f>
        <v>3.5714285714285712E-2</v>
      </c>
      <c r="L501">
        <f>VLOOKUP(Query2[[#This Row],[team]],[1]!Query1[[team]:[Total]], 4, FALSE)</f>
        <v>79</v>
      </c>
      <c r="M501" s="3">
        <f>Query2[[#This Row],[Total]]/Query2[[#This Row],[Team Total]]</f>
        <v>1.2658227848101266E-2</v>
      </c>
      <c r="N501" s="4">
        <f>Query2[[#This Row],[Player/Team Total ]]*Query2[[#This Row],[Pct]]</f>
        <v>0</v>
      </c>
    </row>
    <row r="502" spans="1:14" x14ac:dyDescent="0.25">
      <c r="A502">
        <v>2024</v>
      </c>
      <c r="B502" s="28" t="s">
        <v>51</v>
      </c>
      <c r="C502" s="2" t="s">
        <v>255</v>
      </c>
      <c r="D502" s="28" t="s">
        <v>532</v>
      </c>
      <c r="E502" s="28" t="s">
        <v>18</v>
      </c>
      <c r="F502">
        <v>0</v>
      </c>
      <c r="G502">
        <v>1</v>
      </c>
      <c r="H502">
        <v>1</v>
      </c>
      <c r="I502" s="1">
        <v>0</v>
      </c>
      <c r="J502" s="2">
        <f>VLOOKUP(Query2[[#This Row],[TeamType]],[1]!Query9[[TeamType]:[Pct]], 4, FALSE)</f>
        <v>48</v>
      </c>
      <c r="K502" s="3">
        <f>Query2[[#This Row],[Total]]/Query2[[#This Row],[Team FGtype]]</f>
        <v>2.0833333333333332E-2</v>
      </c>
      <c r="L502">
        <f>VLOOKUP(Query2[[#This Row],[team]],[1]!Query1[[team]:[Total]], 4, FALSE)</f>
        <v>79</v>
      </c>
      <c r="M502" s="3">
        <f>Query2[[#This Row],[Total]]/Query2[[#This Row],[Team Total]]</f>
        <v>1.2658227848101266E-2</v>
      </c>
      <c r="N502" s="4">
        <f>Query2[[#This Row],[Player/Team Total ]]*Query2[[#This Row],[Pct]]</f>
        <v>0</v>
      </c>
    </row>
    <row r="503" spans="1:14" x14ac:dyDescent="0.25">
      <c r="A503">
        <v>2024</v>
      </c>
      <c r="B503" s="28" t="s">
        <v>51</v>
      </c>
      <c r="C503" s="2" t="s">
        <v>289</v>
      </c>
      <c r="D503" s="28" t="s">
        <v>72</v>
      </c>
      <c r="E503" s="28" t="s">
        <v>83</v>
      </c>
      <c r="F503">
        <v>1</v>
      </c>
      <c r="G503">
        <v>0</v>
      </c>
      <c r="H503">
        <v>1</v>
      </c>
      <c r="I503" s="1">
        <v>1</v>
      </c>
      <c r="J503" s="2">
        <f>VLOOKUP(Query2[[#This Row],[TeamType]],[1]!Query9[[TeamType]:[Pct]], 4, FALSE)</f>
        <v>3</v>
      </c>
      <c r="K503" s="3">
        <f>Query2[[#This Row],[Total]]/Query2[[#This Row],[Team FGtype]]</f>
        <v>0.33333333333333331</v>
      </c>
      <c r="L503">
        <f>VLOOKUP(Query2[[#This Row],[team]],[1]!Query1[[team]:[Total]], 4, FALSE)</f>
        <v>79</v>
      </c>
      <c r="M503" s="3">
        <f>Query2[[#This Row],[Total]]/Query2[[#This Row],[Team Total]]</f>
        <v>1.2658227848101266E-2</v>
      </c>
      <c r="N503" s="4">
        <f>Query2[[#This Row],[Player/Team Total ]]*Query2[[#This Row],[Pct]]</f>
        <v>1.2658227848101266E-2</v>
      </c>
    </row>
    <row r="504" spans="1:14" x14ac:dyDescent="0.25">
      <c r="A504">
        <v>2024</v>
      </c>
      <c r="B504" s="28" t="s">
        <v>51</v>
      </c>
      <c r="C504" s="2" t="s">
        <v>255</v>
      </c>
      <c r="D504" s="28" t="s">
        <v>227</v>
      </c>
      <c r="E504" s="28" t="s">
        <v>18</v>
      </c>
      <c r="F504">
        <v>0</v>
      </c>
      <c r="G504">
        <v>1</v>
      </c>
      <c r="H504">
        <v>1</v>
      </c>
      <c r="I504" s="1">
        <v>0</v>
      </c>
      <c r="J504" s="2">
        <f>VLOOKUP(Query2[[#This Row],[TeamType]],[1]!Query9[[TeamType]:[Pct]], 4, FALSE)</f>
        <v>48</v>
      </c>
      <c r="K504" s="3">
        <f>Query2[[#This Row],[Total]]/Query2[[#This Row],[Team FGtype]]</f>
        <v>2.0833333333333332E-2</v>
      </c>
      <c r="L504">
        <f>VLOOKUP(Query2[[#This Row],[team]],[1]!Query1[[team]:[Total]], 4, FALSE)</f>
        <v>79</v>
      </c>
      <c r="M504" s="3">
        <f>Query2[[#This Row],[Total]]/Query2[[#This Row],[Team Total]]</f>
        <v>1.2658227848101266E-2</v>
      </c>
      <c r="N504" s="4">
        <f>Query2[[#This Row],[Player/Team Total ]]*Query2[[#This Row],[Pct]]</f>
        <v>0</v>
      </c>
    </row>
    <row r="505" spans="1:14" x14ac:dyDescent="0.25">
      <c r="A505">
        <v>2024</v>
      </c>
      <c r="B505" s="28" t="s">
        <v>70</v>
      </c>
      <c r="C505" s="2" t="s">
        <v>288</v>
      </c>
      <c r="D505" s="28" t="s">
        <v>74</v>
      </c>
      <c r="E505" s="28" t="s">
        <v>83</v>
      </c>
      <c r="F505">
        <v>1</v>
      </c>
      <c r="G505">
        <v>0</v>
      </c>
      <c r="H505">
        <v>1</v>
      </c>
      <c r="I505" s="1">
        <v>1</v>
      </c>
      <c r="J505" s="2">
        <f>VLOOKUP(Query2[[#This Row],[TeamType]],[1]!Query9[[TeamType]:[Pct]], 4, FALSE)</f>
        <v>6</v>
      </c>
      <c r="K505" s="3">
        <f>Query2[[#This Row],[Total]]/Query2[[#This Row],[Team FGtype]]</f>
        <v>0.16666666666666666</v>
      </c>
      <c r="L505">
        <f>VLOOKUP(Query2[[#This Row],[team]],[1]!Query1[[team]:[Total]], 4, FALSE)</f>
        <v>88</v>
      </c>
      <c r="M505" s="3">
        <f>Query2[[#This Row],[Total]]/Query2[[#This Row],[Team Total]]</f>
        <v>1.1363636363636364E-2</v>
      </c>
      <c r="N505" s="4">
        <f>Query2[[#This Row],[Player/Team Total ]]*Query2[[#This Row],[Pct]]</f>
        <v>1.1363636363636364E-2</v>
      </c>
    </row>
    <row r="506" spans="1:14" x14ac:dyDescent="0.25">
      <c r="A506">
        <v>2024</v>
      </c>
      <c r="B506" s="28" t="s">
        <v>44</v>
      </c>
      <c r="C506" s="2" t="s">
        <v>301</v>
      </c>
      <c r="D506" s="28" t="s">
        <v>117</v>
      </c>
      <c r="E506" s="28" t="s">
        <v>11</v>
      </c>
      <c r="F506">
        <v>0</v>
      </c>
      <c r="G506">
        <v>1</v>
      </c>
      <c r="H506">
        <v>1</v>
      </c>
      <c r="I506" s="1">
        <v>0</v>
      </c>
      <c r="J506" s="2">
        <f>VLOOKUP(Query2[[#This Row],[TeamType]],[1]!Query9[[TeamType]:[Pct]], 4, FALSE)</f>
        <v>23</v>
      </c>
      <c r="K506" s="3">
        <f>Query2[[#This Row],[Total]]/Query2[[#This Row],[Team FGtype]]</f>
        <v>4.3478260869565216E-2</v>
      </c>
      <c r="L506">
        <f>VLOOKUP(Query2[[#This Row],[team]],[1]!Query1[[team]:[Total]], 4, FALSE)</f>
        <v>82</v>
      </c>
      <c r="M506" s="3">
        <f>Query2[[#This Row],[Total]]/Query2[[#This Row],[Team Total]]</f>
        <v>1.2195121951219513E-2</v>
      </c>
      <c r="N506" s="4">
        <f>Query2[[#This Row],[Player/Team Total ]]*Query2[[#This Row],[Pct]]</f>
        <v>0</v>
      </c>
    </row>
    <row r="507" spans="1:14" x14ac:dyDescent="0.25">
      <c r="A507">
        <v>2024</v>
      </c>
      <c r="B507" s="28" t="s">
        <v>44</v>
      </c>
      <c r="C507" s="2" t="s">
        <v>309</v>
      </c>
      <c r="D507" s="28" t="s">
        <v>117</v>
      </c>
      <c r="E507" s="28" t="s">
        <v>83</v>
      </c>
      <c r="F507">
        <v>1</v>
      </c>
      <c r="G507">
        <v>0</v>
      </c>
      <c r="H507">
        <v>1</v>
      </c>
      <c r="I507" s="1">
        <v>1</v>
      </c>
      <c r="J507" s="2">
        <f>VLOOKUP(Query2[[#This Row],[TeamType]],[1]!Query9[[TeamType]:[Pct]], 4, FALSE)</f>
        <v>6</v>
      </c>
      <c r="K507" s="3">
        <f>Query2[[#This Row],[Total]]/Query2[[#This Row],[Team FGtype]]</f>
        <v>0.16666666666666666</v>
      </c>
      <c r="L507">
        <f>VLOOKUP(Query2[[#This Row],[team]],[1]!Query1[[team]:[Total]], 4, FALSE)</f>
        <v>82</v>
      </c>
      <c r="M507" s="3">
        <f>Query2[[#This Row],[Total]]/Query2[[#This Row],[Team Total]]</f>
        <v>1.2195121951219513E-2</v>
      </c>
      <c r="N507" s="4">
        <f>Query2[[#This Row],[Player/Team Total ]]*Query2[[#This Row],[Pct]]</f>
        <v>1.2195121951219513E-2</v>
      </c>
    </row>
    <row r="508" spans="1:14" x14ac:dyDescent="0.25">
      <c r="A508">
        <v>2024</v>
      </c>
      <c r="B508" s="28" t="s">
        <v>44</v>
      </c>
      <c r="C508" s="2" t="s">
        <v>309</v>
      </c>
      <c r="D508" s="28" t="s">
        <v>167</v>
      </c>
      <c r="E508" s="28" t="s">
        <v>83</v>
      </c>
      <c r="F508">
        <v>1</v>
      </c>
      <c r="G508">
        <v>0</v>
      </c>
      <c r="H508">
        <v>1</v>
      </c>
      <c r="I508" s="1">
        <v>1</v>
      </c>
      <c r="J508" s="2">
        <f>VLOOKUP(Query2[[#This Row],[TeamType]],[1]!Query9[[TeamType]:[Pct]], 4, FALSE)</f>
        <v>6</v>
      </c>
      <c r="K508" s="3">
        <f>Query2[[#This Row],[Total]]/Query2[[#This Row],[Team FGtype]]</f>
        <v>0.16666666666666666</v>
      </c>
      <c r="L508">
        <f>VLOOKUP(Query2[[#This Row],[team]],[1]!Query1[[team]:[Total]], 4, FALSE)</f>
        <v>82</v>
      </c>
      <c r="M508" s="3">
        <f>Query2[[#This Row],[Total]]/Query2[[#This Row],[Team Total]]</f>
        <v>1.2195121951219513E-2</v>
      </c>
      <c r="N508" s="4">
        <f>Query2[[#This Row],[Player/Team Total ]]*Query2[[#This Row],[Pct]]</f>
        <v>1.2195121951219513E-2</v>
      </c>
    </row>
    <row r="509" spans="1:14" x14ac:dyDescent="0.25">
      <c r="A509">
        <v>2024</v>
      </c>
      <c r="B509" s="28" t="s">
        <v>44</v>
      </c>
      <c r="C509" s="2" t="s">
        <v>264</v>
      </c>
      <c r="D509" s="28" t="s">
        <v>168</v>
      </c>
      <c r="E509" s="28" t="s">
        <v>18</v>
      </c>
      <c r="F509">
        <v>1</v>
      </c>
      <c r="G509">
        <v>0</v>
      </c>
      <c r="H509">
        <v>1</v>
      </c>
      <c r="I509" s="1">
        <v>1</v>
      </c>
      <c r="J509" s="2">
        <f>VLOOKUP(Query2[[#This Row],[TeamType]],[1]!Query9[[TeamType]:[Pct]], 4, FALSE)</f>
        <v>53</v>
      </c>
      <c r="K509" s="3">
        <f>Query2[[#This Row],[Total]]/Query2[[#This Row],[Team FGtype]]</f>
        <v>1.8867924528301886E-2</v>
      </c>
      <c r="L509">
        <f>VLOOKUP(Query2[[#This Row],[team]],[1]!Query1[[team]:[Total]], 4, FALSE)</f>
        <v>82</v>
      </c>
      <c r="M509" s="3">
        <f>Query2[[#This Row],[Total]]/Query2[[#This Row],[Team Total]]</f>
        <v>1.2195121951219513E-2</v>
      </c>
      <c r="N509" s="4">
        <f>Query2[[#This Row],[Player/Team Total ]]*Query2[[#This Row],[Pct]]</f>
        <v>1.2195121951219513E-2</v>
      </c>
    </row>
    <row r="510" spans="1:14" x14ac:dyDescent="0.25">
      <c r="A510">
        <v>2024</v>
      </c>
      <c r="B510" s="28" t="s">
        <v>49</v>
      </c>
      <c r="C510" s="2" t="s">
        <v>266</v>
      </c>
      <c r="D510" s="28" t="s">
        <v>533</v>
      </c>
      <c r="E510" s="28" t="s">
        <v>18</v>
      </c>
      <c r="F510">
        <v>1</v>
      </c>
      <c r="G510">
        <v>0</v>
      </c>
      <c r="H510">
        <v>1</v>
      </c>
      <c r="I510" s="1">
        <v>1</v>
      </c>
      <c r="J510" s="2">
        <f>VLOOKUP(Query2[[#This Row],[TeamType]],[1]!Query9[[TeamType]:[Pct]], 4, FALSE)</f>
        <v>47</v>
      </c>
      <c r="K510" s="3">
        <f>Query2[[#This Row],[Total]]/Query2[[#This Row],[Team FGtype]]</f>
        <v>2.1276595744680851E-2</v>
      </c>
      <c r="L510">
        <f>VLOOKUP(Query2[[#This Row],[team]],[1]!Query1[[team]:[Total]], 4, FALSE)</f>
        <v>79</v>
      </c>
      <c r="M510" s="3">
        <f>Query2[[#This Row],[Total]]/Query2[[#This Row],[Team Total]]</f>
        <v>1.2658227848101266E-2</v>
      </c>
      <c r="N510" s="4">
        <f>Query2[[#This Row],[Player/Team Total ]]*Query2[[#This Row],[Pct]]</f>
        <v>1.2658227848101266E-2</v>
      </c>
    </row>
    <row r="511" spans="1:14" x14ac:dyDescent="0.25">
      <c r="A511">
        <v>2024</v>
      </c>
      <c r="B511" s="28" t="s">
        <v>49</v>
      </c>
      <c r="C511" s="2" t="s">
        <v>272</v>
      </c>
      <c r="D511" s="28" t="s">
        <v>112</v>
      </c>
      <c r="E511" s="28" t="s">
        <v>83</v>
      </c>
      <c r="F511">
        <v>1</v>
      </c>
      <c r="G511">
        <v>0</v>
      </c>
      <c r="H511">
        <v>1</v>
      </c>
      <c r="I511" s="1">
        <v>1</v>
      </c>
      <c r="J511" s="2">
        <f>VLOOKUP(Query2[[#This Row],[TeamType]],[1]!Query9[[TeamType]:[Pct]], 4, FALSE)</f>
        <v>5</v>
      </c>
      <c r="K511" s="3">
        <f>Query2[[#This Row],[Total]]/Query2[[#This Row],[Team FGtype]]</f>
        <v>0.2</v>
      </c>
      <c r="L511">
        <f>VLOOKUP(Query2[[#This Row],[team]],[1]!Query1[[team]:[Total]], 4, FALSE)</f>
        <v>79</v>
      </c>
      <c r="M511" s="3">
        <f>Query2[[#This Row],[Total]]/Query2[[#This Row],[Team Total]]</f>
        <v>1.2658227848101266E-2</v>
      </c>
      <c r="N511" s="4">
        <f>Query2[[#This Row],[Player/Team Total ]]*Query2[[#This Row],[Pct]]</f>
        <v>1.2658227848101266E-2</v>
      </c>
    </row>
    <row r="512" spans="1:14" x14ac:dyDescent="0.25">
      <c r="A512">
        <v>2024</v>
      </c>
      <c r="B512" s="28" t="s">
        <v>44</v>
      </c>
      <c r="C512" s="2" t="s">
        <v>309</v>
      </c>
      <c r="D512" s="28" t="s">
        <v>446</v>
      </c>
      <c r="E512" s="28" t="s">
        <v>83</v>
      </c>
      <c r="F512">
        <v>1</v>
      </c>
      <c r="G512">
        <v>0</v>
      </c>
      <c r="H512">
        <v>1</v>
      </c>
      <c r="I512" s="1">
        <v>1</v>
      </c>
      <c r="J512" s="2">
        <f>VLOOKUP(Query2[[#This Row],[TeamType]],[1]!Query9[[TeamType]:[Pct]], 4, FALSE)</f>
        <v>6</v>
      </c>
      <c r="K512" s="3">
        <f>Query2[[#This Row],[Total]]/Query2[[#This Row],[Team FGtype]]</f>
        <v>0.16666666666666666</v>
      </c>
      <c r="L512">
        <f>VLOOKUP(Query2[[#This Row],[team]],[1]!Query1[[team]:[Total]], 4, FALSE)</f>
        <v>82</v>
      </c>
      <c r="M512" s="3">
        <f>Query2[[#This Row],[Total]]/Query2[[#This Row],[Team Total]]</f>
        <v>1.2195121951219513E-2</v>
      </c>
      <c r="N512" s="4">
        <f>Query2[[#This Row],[Player/Team Total ]]*Query2[[#This Row],[Pct]]</f>
        <v>1.2195121951219513E-2</v>
      </c>
    </row>
    <row r="513" spans="1:14" x14ac:dyDescent="0.25">
      <c r="A513">
        <v>2024</v>
      </c>
      <c r="B513" s="28" t="s">
        <v>27</v>
      </c>
      <c r="C513" s="2" t="s">
        <v>304</v>
      </c>
      <c r="D513" s="28" t="s">
        <v>48</v>
      </c>
      <c r="E513" s="28" t="s">
        <v>83</v>
      </c>
      <c r="F513">
        <v>1</v>
      </c>
      <c r="G513">
        <v>0</v>
      </c>
      <c r="H513">
        <v>1</v>
      </c>
      <c r="I513" s="1">
        <v>1</v>
      </c>
      <c r="J513" s="2">
        <f>VLOOKUP(Query2[[#This Row],[TeamType]],[1]!Query9[[TeamType]:[Pct]], 4, FALSE)</f>
        <v>6</v>
      </c>
      <c r="K513" s="3">
        <f>Query2[[#This Row],[Total]]/Query2[[#This Row],[Team FGtype]]</f>
        <v>0.16666666666666666</v>
      </c>
      <c r="L513">
        <f>VLOOKUP(Query2[[#This Row],[team]],[1]!Query1[[team]:[Total]], 4, FALSE)</f>
        <v>74</v>
      </c>
      <c r="M513" s="3">
        <f>Query2[[#This Row],[Total]]/Query2[[#This Row],[Team Total]]</f>
        <v>1.3513513513513514E-2</v>
      </c>
      <c r="N513" s="4">
        <f>Query2[[#This Row],[Player/Team Total ]]*Query2[[#This Row],[Pct]]</f>
        <v>1.3513513513513514E-2</v>
      </c>
    </row>
    <row r="514" spans="1:14" x14ac:dyDescent="0.25">
      <c r="A514">
        <v>2024</v>
      </c>
      <c r="B514" s="28" t="s">
        <v>49</v>
      </c>
      <c r="C514" s="2" t="s">
        <v>266</v>
      </c>
      <c r="D514" s="28" t="s">
        <v>176</v>
      </c>
      <c r="E514" s="28" t="s">
        <v>18</v>
      </c>
      <c r="F514">
        <v>1</v>
      </c>
      <c r="G514">
        <v>0</v>
      </c>
      <c r="H514">
        <v>1</v>
      </c>
      <c r="I514" s="1">
        <v>1</v>
      </c>
      <c r="J514" s="2">
        <f>VLOOKUP(Query2[[#This Row],[TeamType]],[1]!Query9[[TeamType]:[Pct]], 4, FALSE)</f>
        <v>47</v>
      </c>
      <c r="K514" s="3">
        <f>Query2[[#This Row],[Total]]/Query2[[#This Row],[Team FGtype]]</f>
        <v>2.1276595744680851E-2</v>
      </c>
      <c r="L514">
        <f>VLOOKUP(Query2[[#This Row],[team]],[1]!Query1[[team]:[Total]], 4, FALSE)</f>
        <v>79</v>
      </c>
      <c r="M514" s="3">
        <f>Query2[[#This Row],[Total]]/Query2[[#This Row],[Team Total]]</f>
        <v>1.2658227848101266E-2</v>
      </c>
      <c r="N514" s="4">
        <f>Query2[[#This Row],[Player/Team Total ]]*Query2[[#This Row],[Pct]]</f>
        <v>1.2658227848101266E-2</v>
      </c>
    </row>
    <row r="515" spans="1:14" x14ac:dyDescent="0.25">
      <c r="A515">
        <v>2024</v>
      </c>
      <c r="B515" s="28" t="s">
        <v>49</v>
      </c>
      <c r="C515" s="2" t="s">
        <v>271</v>
      </c>
      <c r="D515" s="28" t="s">
        <v>179</v>
      </c>
      <c r="E515" s="28" t="s">
        <v>11</v>
      </c>
      <c r="F515">
        <v>0</v>
      </c>
      <c r="G515">
        <v>1</v>
      </c>
      <c r="H515">
        <v>1</v>
      </c>
      <c r="I515" s="1">
        <v>0</v>
      </c>
      <c r="J515" s="2">
        <f>VLOOKUP(Query2[[#This Row],[TeamType]],[1]!Query9[[TeamType]:[Pct]], 4, FALSE)</f>
        <v>27</v>
      </c>
      <c r="K515" s="3">
        <f>Query2[[#This Row],[Total]]/Query2[[#This Row],[Team FGtype]]</f>
        <v>3.7037037037037035E-2</v>
      </c>
      <c r="L515">
        <f>VLOOKUP(Query2[[#This Row],[team]],[1]!Query1[[team]:[Total]], 4, FALSE)</f>
        <v>79</v>
      </c>
      <c r="M515" s="3">
        <f>Query2[[#This Row],[Total]]/Query2[[#This Row],[Team Total]]</f>
        <v>1.2658227848101266E-2</v>
      </c>
      <c r="N515" s="4">
        <f>Query2[[#This Row],[Player/Team Total ]]*Query2[[#This Row],[Pct]]</f>
        <v>0</v>
      </c>
    </row>
    <row r="516" spans="1:14" x14ac:dyDescent="0.25">
      <c r="A516">
        <v>2024</v>
      </c>
      <c r="B516" s="28" t="s">
        <v>49</v>
      </c>
      <c r="C516" s="2" t="s">
        <v>271</v>
      </c>
      <c r="D516" s="28" t="s">
        <v>534</v>
      </c>
      <c r="E516" s="28" t="s">
        <v>11</v>
      </c>
      <c r="F516">
        <v>1</v>
      </c>
      <c r="G516">
        <v>0</v>
      </c>
      <c r="H516">
        <v>1</v>
      </c>
      <c r="I516" s="1">
        <v>1</v>
      </c>
      <c r="J516" s="2">
        <f>VLOOKUP(Query2[[#This Row],[TeamType]],[1]!Query9[[TeamType]:[Pct]], 4, FALSE)</f>
        <v>27</v>
      </c>
      <c r="K516" s="3">
        <f>Query2[[#This Row],[Total]]/Query2[[#This Row],[Team FGtype]]</f>
        <v>3.7037037037037035E-2</v>
      </c>
      <c r="L516">
        <f>VLOOKUP(Query2[[#This Row],[team]],[1]!Query1[[team]:[Total]], 4, FALSE)</f>
        <v>79</v>
      </c>
      <c r="M516" s="3">
        <f>Query2[[#This Row],[Total]]/Query2[[#This Row],[Team Total]]</f>
        <v>1.2658227848101266E-2</v>
      </c>
      <c r="N516" s="4">
        <f>Query2[[#This Row],[Player/Team Total ]]*Query2[[#This Row],[Pct]]</f>
        <v>1.2658227848101266E-2</v>
      </c>
    </row>
    <row r="517" spans="1:14" x14ac:dyDescent="0.25">
      <c r="A517">
        <v>2024</v>
      </c>
      <c r="B517" s="28" t="s">
        <v>49</v>
      </c>
      <c r="C517" s="2" t="s">
        <v>266</v>
      </c>
      <c r="D517" s="28" t="s">
        <v>496</v>
      </c>
      <c r="E517" s="28" t="s">
        <v>18</v>
      </c>
      <c r="F517">
        <v>1</v>
      </c>
      <c r="G517">
        <v>0</v>
      </c>
      <c r="H517">
        <v>1</v>
      </c>
      <c r="I517" s="1">
        <v>1</v>
      </c>
      <c r="J517" s="2">
        <f>VLOOKUP(Query2[[#This Row],[TeamType]],[1]!Query9[[TeamType]:[Pct]], 4, FALSE)</f>
        <v>47</v>
      </c>
      <c r="K517" s="3">
        <f>Query2[[#This Row],[Total]]/Query2[[#This Row],[Team FGtype]]</f>
        <v>2.1276595744680851E-2</v>
      </c>
      <c r="L517">
        <f>VLOOKUP(Query2[[#This Row],[team]],[1]!Query1[[team]:[Total]], 4, FALSE)</f>
        <v>79</v>
      </c>
      <c r="M517" s="3">
        <f>Query2[[#This Row],[Total]]/Query2[[#This Row],[Team Total]]</f>
        <v>1.2658227848101266E-2</v>
      </c>
      <c r="N517" s="4">
        <f>Query2[[#This Row],[Player/Team Total ]]*Query2[[#This Row],[Pct]]</f>
        <v>1.2658227848101266E-2</v>
      </c>
    </row>
    <row r="518" spans="1:14" x14ac:dyDescent="0.25">
      <c r="A518">
        <v>2024</v>
      </c>
      <c r="B518" s="28" t="s">
        <v>49</v>
      </c>
      <c r="C518" s="2" t="s">
        <v>271</v>
      </c>
      <c r="D518" s="28" t="s">
        <v>496</v>
      </c>
      <c r="E518" s="28" t="s">
        <v>11</v>
      </c>
      <c r="F518">
        <v>0</v>
      </c>
      <c r="G518">
        <v>1</v>
      </c>
      <c r="H518">
        <v>1</v>
      </c>
      <c r="I518" s="1">
        <v>0</v>
      </c>
      <c r="J518" s="2">
        <f>VLOOKUP(Query2[[#This Row],[TeamType]],[1]!Query9[[TeamType]:[Pct]], 4, FALSE)</f>
        <v>27</v>
      </c>
      <c r="K518" s="3">
        <f>Query2[[#This Row],[Total]]/Query2[[#This Row],[Team FGtype]]</f>
        <v>3.7037037037037035E-2</v>
      </c>
      <c r="L518">
        <f>VLOOKUP(Query2[[#This Row],[team]],[1]!Query1[[team]:[Total]], 4, FALSE)</f>
        <v>79</v>
      </c>
      <c r="M518" s="3">
        <f>Query2[[#This Row],[Total]]/Query2[[#This Row],[Team Total]]</f>
        <v>1.2658227848101266E-2</v>
      </c>
      <c r="N518" s="4">
        <f>Query2[[#This Row],[Player/Team Total ]]*Query2[[#This Row],[Pct]]</f>
        <v>0</v>
      </c>
    </row>
    <row r="519" spans="1:14" x14ac:dyDescent="0.25">
      <c r="A519">
        <v>2024</v>
      </c>
      <c r="B519" s="28" t="s">
        <v>44</v>
      </c>
      <c r="C519" s="2" t="s">
        <v>309</v>
      </c>
      <c r="D519" s="28" t="s">
        <v>119</v>
      </c>
      <c r="E519" s="28" t="s">
        <v>83</v>
      </c>
      <c r="F519">
        <v>1</v>
      </c>
      <c r="G519">
        <v>0</v>
      </c>
      <c r="H519">
        <v>1</v>
      </c>
      <c r="I519" s="1">
        <v>1</v>
      </c>
      <c r="J519" s="2">
        <f>VLOOKUP(Query2[[#This Row],[TeamType]],[1]!Query9[[TeamType]:[Pct]], 4, FALSE)</f>
        <v>6</v>
      </c>
      <c r="K519" s="3">
        <f>Query2[[#This Row],[Total]]/Query2[[#This Row],[Team FGtype]]</f>
        <v>0.16666666666666666</v>
      </c>
      <c r="L519">
        <f>VLOOKUP(Query2[[#This Row],[team]],[1]!Query1[[team]:[Total]], 4, FALSE)</f>
        <v>82</v>
      </c>
      <c r="M519" s="3">
        <f>Query2[[#This Row],[Total]]/Query2[[#This Row],[Team Total]]</f>
        <v>1.2195121951219513E-2</v>
      </c>
      <c r="N519" s="4">
        <f>Query2[[#This Row],[Player/Team Total ]]*Query2[[#This Row],[Pct]]</f>
        <v>1.2195121951219513E-2</v>
      </c>
    </row>
    <row r="520" spans="1:14" x14ac:dyDescent="0.25">
      <c r="A520">
        <v>2024</v>
      </c>
      <c r="B520" s="28" t="s">
        <v>120</v>
      </c>
      <c r="C520" s="2" t="s">
        <v>300</v>
      </c>
      <c r="D520" s="28" t="s">
        <v>474</v>
      </c>
      <c r="E520" s="28" t="s">
        <v>11</v>
      </c>
      <c r="F520">
        <v>1</v>
      </c>
      <c r="G520">
        <v>0</v>
      </c>
      <c r="H520">
        <v>1</v>
      </c>
      <c r="I520" s="1">
        <v>1</v>
      </c>
      <c r="J520" s="2">
        <f>VLOOKUP(Query2[[#This Row],[TeamType]],[1]!Query9[[TeamType]:[Pct]], 4, FALSE)</f>
        <v>23</v>
      </c>
      <c r="K520" s="3">
        <f>Query2[[#This Row],[Total]]/Query2[[#This Row],[Team FGtype]]</f>
        <v>4.3478260869565216E-2</v>
      </c>
      <c r="L520">
        <f>VLOOKUP(Query2[[#This Row],[team]],[1]!Query1[[team]:[Total]], 4, FALSE)</f>
        <v>73</v>
      </c>
      <c r="M520" s="3">
        <f>Query2[[#This Row],[Total]]/Query2[[#This Row],[Team Total]]</f>
        <v>1.3698630136986301E-2</v>
      </c>
      <c r="N520" s="4">
        <f>Query2[[#This Row],[Player/Team Total ]]*Query2[[#This Row],[Pct]]</f>
        <v>1.3698630136986301E-2</v>
      </c>
    </row>
    <row r="521" spans="1:14" x14ac:dyDescent="0.25">
      <c r="A521">
        <v>2024</v>
      </c>
      <c r="B521" s="28" t="s">
        <v>120</v>
      </c>
      <c r="C521" s="2" t="s">
        <v>263</v>
      </c>
      <c r="D521" s="28" t="s">
        <v>165</v>
      </c>
      <c r="E521" s="28" t="s">
        <v>18</v>
      </c>
      <c r="F521">
        <v>0</v>
      </c>
      <c r="G521">
        <v>1</v>
      </c>
      <c r="H521">
        <v>1</v>
      </c>
      <c r="I521" s="1">
        <v>0</v>
      </c>
      <c r="J521" s="2">
        <f>VLOOKUP(Query2[[#This Row],[TeamType]],[1]!Query9[[TeamType]:[Pct]], 4, FALSE)</f>
        <v>45</v>
      </c>
      <c r="K521" s="3">
        <f>Query2[[#This Row],[Total]]/Query2[[#This Row],[Team FGtype]]</f>
        <v>2.2222222222222223E-2</v>
      </c>
      <c r="L521">
        <f>VLOOKUP(Query2[[#This Row],[team]],[1]!Query1[[team]:[Total]], 4, FALSE)</f>
        <v>73</v>
      </c>
      <c r="M521" s="3">
        <f>Query2[[#This Row],[Total]]/Query2[[#This Row],[Team Total]]</f>
        <v>1.3698630136986301E-2</v>
      </c>
      <c r="N521" s="4">
        <f>Query2[[#This Row],[Player/Team Total ]]*Query2[[#This Row],[Pct]]</f>
        <v>0</v>
      </c>
    </row>
    <row r="522" spans="1:14" x14ac:dyDescent="0.25">
      <c r="A522">
        <v>2024</v>
      </c>
      <c r="B522" s="28" t="s">
        <v>120</v>
      </c>
      <c r="C522" s="2" t="s">
        <v>310</v>
      </c>
      <c r="D522" s="28" t="s">
        <v>122</v>
      </c>
      <c r="E522" s="28" t="s">
        <v>83</v>
      </c>
      <c r="F522">
        <v>1</v>
      </c>
      <c r="G522">
        <v>0</v>
      </c>
      <c r="H522">
        <v>1</v>
      </c>
      <c r="I522" s="1">
        <v>1</v>
      </c>
      <c r="J522" s="2">
        <f>VLOOKUP(Query2[[#This Row],[TeamType]],[1]!Query9[[TeamType]:[Pct]], 4, FALSE)</f>
        <v>5</v>
      </c>
      <c r="K522" s="3">
        <f>Query2[[#This Row],[Total]]/Query2[[#This Row],[Team FGtype]]</f>
        <v>0.2</v>
      </c>
      <c r="L522">
        <f>VLOOKUP(Query2[[#This Row],[team]],[1]!Query1[[team]:[Total]], 4, FALSE)</f>
        <v>73</v>
      </c>
      <c r="M522" s="3">
        <f>Query2[[#This Row],[Total]]/Query2[[#This Row],[Team Total]]</f>
        <v>1.3698630136986301E-2</v>
      </c>
      <c r="N522" s="4">
        <f>Query2[[#This Row],[Player/Team Total ]]*Query2[[#This Row],[Pct]]</f>
        <v>1.3698630136986301E-2</v>
      </c>
    </row>
    <row r="523" spans="1:14" x14ac:dyDescent="0.25">
      <c r="A523">
        <v>2024</v>
      </c>
      <c r="B523" s="28" t="s">
        <v>120</v>
      </c>
      <c r="C523" s="2" t="s">
        <v>263</v>
      </c>
      <c r="D523" s="28" t="s">
        <v>535</v>
      </c>
      <c r="E523" s="28" t="s">
        <v>18</v>
      </c>
      <c r="F523">
        <v>1</v>
      </c>
      <c r="G523">
        <v>0</v>
      </c>
      <c r="H523">
        <v>1</v>
      </c>
      <c r="I523" s="1">
        <v>1</v>
      </c>
      <c r="J523" s="2">
        <f>VLOOKUP(Query2[[#This Row],[TeamType]],[1]!Query9[[TeamType]:[Pct]], 4, FALSE)</f>
        <v>45</v>
      </c>
      <c r="K523" s="3">
        <f>Query2[[#This Row],[Total]]/Query2[[#This Row],[Team FGtype]]</f>
        <v>2.2222222222222223E-2</v>
      </c>
      <c r="L523">
        <f>VLOOKUP(Query2[[#This Row],[team]],[1]!Query1[[team]:[Total]], 4, FALSE)</f>
        <v>73</v>
      </c>
      <c r="M523" s="3">
        <f>Query2[[#This Row],[Total]]/Query2[[#This Row],[Team Total]]</f>
        <v>1.3698630136986301E-2</v>
      </c>
      <c r="N523" s="4">
        <f>Query2[[#This Row],[Player/Team Total ]]*Query2[[#This Row],[Pct]]</f>
        <v>1.3698630136986301E-2</v>
      </c>
    </row>
    <row r="524" spans="1:14" x14ac:dyDescent="0.25">
      <c r="A524">
        <v>2024</v>
      </c>
      <c r="B524" s="28" t="s">
        <v>120</v>
      </c>
      <c r="C524" s="2" t="s">
        <v>300</v>
      </c>
      <c r="D524" s="28" t="s">
        <v>536</v>
      </c>
      <c r="E524" s="28" t="s">
        <v>11</v>
      </c>
      <c r="F524">
        <v>0</v>
      </c>
      <c r="G524">
        <v>1</v>
      </c>
      <c r="H524">
        <v>1</v>
      </c>
      <c r="I524" s="1">
        <v>0</v>
      </c>
      <c r="J524" s="2">
        <f>VLOOKUP(Query2[[#This Row],[TeamType]],[1]!Query9[[TeamType]:[Pct]], 4, FALSE)</f>
        <v>23</v>
      </c>
      <c r="K524" s="3">
        <f>Query2[[#This Row],[Total]]/Query2[[#This Row],[Team FGtype]]</f>
        <v>4.3478260869565216E-2</v>
      </c>
      <c r="L524">
        <f>VLOOKUP(Query2[[#This Row],[team]],[1]!Query1[[team]:[Total]], 4, FALSE)</f>
        <v>73</v>
      </c>
      <c r="M524" s="3">
        <f>Query2[[#This Row],[Total]]/Query2[[#This Row],[Team Total]]</f>
        <v>1.3698630136986301E-2</v>
      </c>
      <c r="N524" s="4">
        <f>Query2[[#This Row],[Player/Team Total ]]*Query2[[#This Row],[Pct]]</f>
        <v>0</v>
      </c>
    </row>
    <row r="525" spans="1:14" x14ac:dyDescent="0.25">
      <c r="A525">
        <v>2024</v>
      </c>
      <c r="B525" s="28" t="s">
        <v>120</v>
      </c>
      <c r="C525" s="2" t="s">
        <v>300</v>
      </c>
      <c r="D525" s="28" t="s">
        <v>445</v>
      </c>
      <c r="E525" s="28" t="s">
        <v>11</v>
      </c>
      <c r="F525">
        <v>0</v>
      </c>
      <c r="G525">
        <v>1</v>
      </c>
      <c r="H525">
        <v>1</v>
      </c>
      <c r="I525" s="1">
        <v>0</v>
      </c>
      <c r="J525" s="2">
        <f>VLOOKUP(Query2[[#This Row],[TeamType]],[1]!Query9[[TeamType]:[Pct]], 4, FALSE)</f>
        <v>23</v>
      </c>
      <c r="K525" s="3">
        <f>Query2[[#This Row],[Total]]/Query2[[#This Row],[Team FGtype]]</f>
        <v>4.3478260869565216E-2</v>
      </c>
      <c r="L525">
        <f>VLOOKUP(Query2[[#This Row],[team]],[1]!Query1[[team]:[Total]], 4, FALSE)</f>
        <v>73</v>
      </c>
      <c r="M525" s="3">
        <f>Query2[[#This Row],[Total]]/Query2[[#This Row],[Team Total]]</f>
        <v>1.3698630136986301E-2</v>
      </c>
      <c r="N525" s="4">
        <f>Query2[[#This Row],[Player/Team Total ]]*Query2[[#This Row],[Pct]]</f>
        <v>0</v>
      </c>
    </row>
    <row r="526" spans="1:14" x14ac:dyDescent="0.25">
      <c r="A526">
        <v>2024</v>
      </c>
      <c r="B526" s="28" t="s">
        <v>120</v>
      </c>
      <c r="C526" s="2" t="s">
        <v>263</v>
      </c>
      <c r="D526" s="28" t="s">
        <v>537</v>
      </c>
      <c r="E526" s="28" t="s">
        <v>18</v>
      </c>
      <c r="F526">
        <v>1</v>
      </c>
      <c r="G526">
        <v>0</v>
      </c>
      <c r="H526">
        <v>1</v>
      </c>
      <c r="I526" s="1">
        <v>1</v>
      </c>
      <c r="J526" s="2">
        <f>VLOOKUP(Query2[[#This Row],[TeamType]],[1]!Query9[[TeamType]:[Pct]], 4, FALSE)</f>
        <v>45</v>
      </c>
      <c r="K526" s="3">
        <f>Query2[[#This Row],[Total]]/Query2[[#This Row],[Team FGtype]]</f>
        <v>2.2222222222222223E-2</v>
      </c>
      <c r="L526">
        <f>VLOOKUP(Query2[[#This Row],[team]],[1]!Query1[[team]:[Total]], 4, FALSE)</f>
        <v>73</v>
      </c>
      <c r="M526" s="3">
        <f>Query2[[#This Row],[Total]]/Query2[[#This Row],[Team Total]]</f>
        <v>1.3698630136986301E-2</v>
      </c>
      <c r="N526" s="4">
        <f>Query2[[#This Row],[Player/Team Total ]]*Query2[[#This Row],[Pct]]</f>
        <v>1.3698630136986301E-2</v>
      </c>
    </row>
    <row r="527" spans="1:14" x14ac:dyDescent="0.25">
      <c r="A527">
        <v>2024</v>
      </c>
      <c r="B527" s="28" t="s">
        <v>29</v>
      </c>
      <c r="C527" s="2" t="s">
        <v>240</v>
      </c>
      <c r="D527" s="28" t="s">
        <v>538</v>
      </c>
      <c r="E527" s="28" t="s">
        <v>18</v>
      </c>
      <c r="F527">
        <v>0</v>
      </c>
      <c r="G527">
        <v>1</v>
      </c>
      <c r="H527">
        <v>1</v>
      </c>
      <c r="I527" s="1">
        <v>0</v>
      </c>
      <c r="J527" s="2">
        <f>VLOOKUP(Query2[[#This Row],[TeamType]],[1]!Query9[[TeamType]:[Pct]], 4, FALSE)</f>
        <v>60</v>
      </c>
      <c r="K527" s="3">
        <f>Query2[[#This Row],[Total]]/Query2[[#This Row],[Team FGtype]]</f>
        <v>1.6666666666666666E-2</v>
      </c>
      <c r="L527">
        <f>VLOOKUP(Query2[[#This Row],[team]],[1]!Query1[[team]:[Total]], 4, FALSE)</f>
        <v>94</v>
      </c>
      <c r="M527" s="3">
        <f>Query2[[#This Row],[Total]]/Query2[[#This Row],[Team Total]]</f>
        <v>1.0638297872340425E-2</v>
      </c>
      <c r="N527" s="4">
        <f>Query2[[#This Row],[Player/Team Total ]]*Query2[[#This Row],[Pct]]</f>
        <v>0</v>
      </c>
    </row>
    <row r="528" spans="1:14" x14ac:dyDescent="0.25">
      <c r="A528">
        <v>2024</v>
      </c>
      <c r="B528" s="28" t="s">
        <v>29</v>
      </c>
      <c r="C528" s="2" t="s">
        <v>274</v>
      </c>
      <c r="D528" s="28" t="s">
        <v>538</v>
      </c>
      <c r="E528" s="28" t="s">
        <v>11</v>
      </c>
      <c r="F528">
        <v>0</v>
      </c>
      <c r="G528">
        <v>1</v>
      </c>
      <c r="H528">
        <v>1</v>
      </c>
      <c r="I528" s="1">
        <v>0</v>
      </c>
      <c r="J528" s="2">
        <f>VLOOKUP(Query2[[#This Row],[TeamType]],[1]!Query9[[TeamType]:[Pct]], 4, FALSE)</f>
        <v>29</v>
      </c>
      <c r="K528" s="3">
        <f>Query2[[#This Row],[Total]]/Query2[[#This Row],[Team FGtype]]</f>
        <v>3.4482758620689655E-2</v>
      </c>
      <c r="L528">
        <f>VLOOKUP(Query2[[#This Row],[team]],[1]!Query1[[team]:[Total]], 4, FALSE)</f>
        <v>94</v>
      </c>
      <c r="M528" s="3">
        <f>Query2[[#This Row],[Total]]/Query2[[#This Row],[Team Total]]</f>
        <v>1.0638297872340425E-2</v>
      </c>
      <c r="N528" s="4">
        <f>Query2[[#This Row],[Player/Team Total ]]*Query2[[#This Row],[Pct]]</f>
        <v>0</v>
      </c>
    </row>
    <row r="529" spans="1:14" x14ac:dyDescent="0.25">
      <c r="A529">
        <v>2024</v>
      </c>
      <c r="B529" s="28" t="s">
        <v>29</v>
      </c>
      <c r="C529" s="2" t="s">
        <v>274</v>
      </c>
      <c r="D529" s="28" t="s">
        <v>30</v>
      </c>
      <c r="E529" s="28" t="s">
        <v>11</v>
      </c>
      <c r="F529">
        <v>1</v>
      </c>
      <c r="G529">
        <v>0</v>
      </c>
      <c r="H529">
        <v>1</v>
      </c>
      <c r="I529" s="1">
        <v>1</v>
      </c>
      <c r="J529" s="2">
        <f>VLOOKUP(Query2[[#This Row],[TeamType]],[1]!Query9[[TeamType]:[Pct]], 4, FALSE)</f>
        <v>29</v>
      </c>
      <c r="K529" s="3">
        <f>Query2[[#This Row],[Total]]/Query2[[#This Row],[Team FGtype]]</f>
        <v>3.4482758620689655E-2</v>
      </c>
      <c r="L529">
        <f>VLOOKUP(Query2[[#This Row],[team]],[1]!Query1[[team]:[Total]], 4, FALSE)</f>
        <v>94</v>
      </c>
      <c r="M529" s="3">
        <f>Query2[[#This Row],[Total]]/Query2[[#This Row],[Team Total]]</f>
        <v>1.0638297872340425E-2</v>
      </c>
      <c r="N529" s="4">
        <f>Query2[[#This Row],[Player/Team Total ]]*Query2[[#This Row],[Pct]]</f>
        <v>1.0638297872340425E-2</v>
      </c>
    </row>
    <row r="530" spans="1:14" x14ac:dyDescent="0.25">
      <c r="A530">
        <v>2024</v>
      </c>
      <c r="B530" s="28" t="s">
        <v>29</v>
      </c>
      <c r="C530" s="2" t="s">
        <v>240</v>
      </c>
      <c r="D530" s="28" t="s">
        <v>472</v>
      </c>
      <c r="E530" s="28" t="s">
        <v>18</v>
      </c>
      <c r="F530">
        <v>1</v>
      </c>
      <c r="G530">
        <v>0</v>
      </c>
      <c r="H530">
        <v>1</v>
      </c>
      <c r="I530" s="1">
        <v>1</v>
      </c>
      <c r="J530" s="2">
        <f>VLOOKUP(Query2[[#This Row],[TeamType]],[1]!Query9[[TeamType]:[Pct]], 4, FALSE)</f>
        <v>60</v>
      </c>
      <c r="K530" s="3">
        <f>Query2[[#This Row],[Total]]/Query2[[#This Row],[Team FGtype]]</f>
        <v>1.6666666666666666E-2</v>
      </c>
      <c r="L530">
        <f>VLOOKUP(Query2[[#This Row],[team]],[1]!Query1[[team]:[Total]], 4, FALSE)</f>
        <v>94</v>
      </c>
      <c r="M530" s="3">
        <f>Query2[[#This Row],[Total]]/Query2[[#This Row],[Team Total]]</f>
        <v>1.0638297872340425E-2</v>
      </c>
      <c r="N530" s="4">
        <f>Query2[[#This Row],[Player/Team Total ]]*Query2[[#This Row],[Pct]]</f>
        <v>1.0638297872340425E-2</v>
      </c>
    </row>
    <row r="531" spans="1:14" x14ac:dyDescent="0.25">
      <c r="A531">
        <v>2024</v>
      </c>
      <c r="B531" s="28" t="s">
        <v>46</v>
      </c>
      <c r="C531" s="2" t="s">
        <v>268</v>
      </c>
      <c r="D531" s="28" t="s">
        <v>196</v>
      </c>
      <c r="E531" s="28" t="s">
        <v>11</v>
      </c>
      <c r="F531">
        <v>1</v>
      </c>
      <c r="G531">
        <v>0</v>
      </c>
      <c r="H531">
        <v>1</v>
      </c>
      <c r="I531" s="1">
        <v>1</v>
      </c>
      <c r="J531" s="2">
        <f>VLOOKUP(Query2[[#This Row],[TeamType]],[1]!Query9[[TeamType]:[Pct]], 4, FALSE)</f>
        <v>24</v>
      </c>
      <c r="K531" s="3">
        <f>Query2[[#This Row],[Total]]/Query2[[#This Row],[Team FGtype]]</f>
        <v>4.1666666666666664E-2</v>
      </c>
      <c r="L531">
        <f>VLOOKUP(Query2[[#This Row],[team]],[1]!Query1[[team]:[Total]], 4, FALSE)</f>
        <v>71</v>
      </c>
      <c r="M531" s="3">
        <f>Query2[[#This Row],[Total]]/Query2[[#This Row],[Team Total]]</f>
        <v>1.4084507042253521E-2</v>
      </c>
      <c r="N531" s="4">
        <f>Query2[[#This Row],[Player/Team Total ]]*Query2[[#This Row],[Pct]]</f>
        <v>1.4084507042253521E-2</v>
      </c>
    </row>
    <row r="532" spans="1:14" x14ac:dyDescent="0.25">
      <c r="A532">
        <v>2024</v>
      </c>
      <c r="B532" s="28" t="s">
        <v>46</v>
      </c>
      <c r="C532" s="2" t="s">
        <v>305</v>
      </c>
      <c r="D532" s="28" t="s">
        <v>194</v>
      </c>
      <c r="E532" s="28" t="s">
        <v>83</v>
      </c>
      <c r="F532">
        <v>1</v>
      </c>
      <c r="G532">
        <v>0</v>
      </c>
      <c r="H532">
        <v>1</v>
      </c>
      <c r="I532" s="1">
        <v>1</v>
      </c>
      <c r="J532" s="2">
        <f>VLOOKUP(Query2[[#This Row],[TeamType]],[1]!Query9[[TeamType]:[Pct]], 4, FALSE)</f>
        <v>4</v>
      </c>
      <c r="K532" s="3">
        <f>Query2[[#This Row],[Total]]/Query2[[#This Row],[Team FGtype]]</f>
        <v>0.25</v>
      </c>
      <c r="L532">
        <f>VLOOKUP(Query2[[#This Row],[team]],[1]!Query1[[team]:[Total]], 4, FALSE)</f>
        <v>71</v>
      </c>
      <c r="M532" s="3">
        <f>Query2[[#This Row],[Total]]/Query2[[#This Row],[Team Total]]</f>
        <v>1.4084507042253521E-2</v>
      </c>
      <c r="N532" s="4">
        <f>Query2[[#This Row],[Player/Team Total ]]*Query2[[#This Row],[Pct]]</f>
        <v>1.4084507042253521E-2</v>
      </c>
    </row>
    <row r="533" spans="1:14" x14ac:dyDescent="0.25">
      <c r="A533">
        <v>2024</v>
      </c>
      <c r="B533" s="28" t="s">
        <v>100</v>
      </c>
      <c r="C533" s="2" t="s">
        <v>303</v>
      </c>
      <c r="D533" s="28" t="s">
        <v>193</v>
      </c>
      <c r="E533" s="28" t="s">
        <v>11</v>
      </c>
      <c r="F533">
        <v>0</v>
      </c>
      <c r="G533">
        <v>1</v>
      </c>
      <c r="H533">
        <v>1</v>
      </c>
      <c r="I533" s="1">
        <v>0</v>
      </c>
      <c r="J533" s="2">
        <f>VLOOKUP(Query2[[#This Row],[TeamType]],[1]!Query9[[TeamType]:[Pct]], 4, FALSE)</f>
        <v>18</v>
      </c>
      <c r="K533" s="3">
        <f>Query2[[#This Row],[Total]]/Query2[[#This Row],[Team FGtype]]</f>
        <v>5.5555555555555552E-2</v>
      </c>
      <c r="L533">
        <f>VLOOKUP(Query2[[#This Row],[team]],[1]!Query1[[team]:[Total]], 4, FALSE)</f>
        <v>61</v>
      </c>
      <c r="M533" s="3">
        <f>Query2[[#This Row],[Total]]/Query2[[#This Row],[Team Total]]</f>
        <v>1.6393442622950821E-2</v>
      </c>
      <c r="N533" s="4">
        <f>Query2[[#This Row],[Player/Team Total ]]*Query2[[#This Row],[Pct]]</f>
        <v>0</v>
      </c>
    </row>
    <row r="534" spans="1:14" x14ac:dyDescent="0.25">
      <c r="A534">
        <v>2024</v>
      </c>
      <c r="B534" s="28" t="s">
        <v>100</v>
      </c>
      <c r="C534" s="2" t="s">
        <v>270</v>
      </c>
      <c r="D534" s="28" t="s">
        <v>192</v>
      </c>
      <c r="E534" s="28" t="s">
        <v>18</v>
      </c>
      <c r="F534">
        <v>1</v>
      </c>
      <c r="G534">
        <v>0</v>
      </c>
      <c r="H534">
        <v>1</v>
      </c>
      <c r="I534" s="1">
        <v>1</v>
      </c>
      <c r="J534" s="2">
        <f>VLOOKUP(Query2[[#This Row],[TeamType]],[1]!Query9[[TeamType]:[Pct]], 4, FALSE)</f>
        <v>39</v>
      </c>
      <c r="K534" s="3">
        <f>Query2[[#This Row],[Total]]/Query2[[#This Row],[Team FGtype]]</f>
        <v>2.564102564102564E-2</v>
      </c>
      <c r="L534">
        <f>VLOOKUP(Query2[[#This Row],[team]],[1]!Query1[[team]:[Total]], 4, FALSE)</f>
        <v>61</v>
      </c>
      <c r="M534" s="3">
        <f>Query2[[#This Row],[Total]]/Query2[[#This Row],[Team Total]]</f>
        <v>1.6393442622950821E-2</v>
      </c>
      <c r="N534" s="4">
        <f>Query2[[#This Row],[Player/Team Total ]]*Query2[[#This Row],[Pct]]</f>
        <v>1.6393442622950821E-2</v>
      </c>
    </row>
    <row r="535" spans="1:14" x14ac:dyDescent="0.25">
      <c r="A535">
        <v>2024</v>
      </c>
      <c r="B535" s="28" t="s">
        <v>100</v>
      </c>
      <c r="C535" s="2" t="s">
        <v>303</v>
      </c>
      <c r="D535" s="28" t="s">
        <v>438</v>
      </c>
      <c r="E535" s="28" t="s">
        <v>11</v>
      </c>
      <c r="F535">
        <v>0</v>
      </c>
      <c r="G535">
        <v>1</v>
      </c>
      <c r="H535">
        <v>1</v>
      </c>
      <c r="I535" s="1">
        <v>0</v>
      </c>
      <c r="J535" s="2">
        <f>VLOOKUP(Query2[[#This Row],[TeamType]],[1]!Query9[[TeamType]:[Pct]], 4, FALSE)</f>
        <v>18</v>
      </c>
      <c r="K535" s="3">
        <f>Query2[[#This Row],[Total]]/Query2[[#This Row],[Team FGtype]]</f>
        <v>5.5555555555555552E-2</v>
      </c>
      <c r="L535">
        <f>VLOOKUP(Query2[[#This Row],[team]],[1]!Query1[[team]:[Total]], 4, FALSE)</f>
        <v>61</v>
      </c>
      <c r="M535" s="3">
        <f>Query2[[#This Row],[Total]]/Query2[[#This Row],[Team Total]]</f>
        <v>1.6393442622950821E-2</v>
      </c>
      <c r="N535" s="4">
        <f>Query2[[#This Row],[Player/Team Total ]]*Query2[[#This Row],[Pct]]</f>
        <v>0</v>
      </c>
    </row>
    <row r="536" spans="1:14" x14ac:dyDescent="0.25">
      <c r="A536">
        <v>2024</v>
      </c>
      <c r="B536" s="28" t="s">
        <v>27</v>
      </c>
      <c r="C536" s="2" t="s">
        <v>304</v>
      </c>
      <c r="D536" s="28" t="s">
        <v>113</v>
      </c>
      <c r="E536" s="28" t="s">
        <v>83</v>
      </c>
      <c r="F536">
        <v>1</v>
      </c>
      <c r="G536">
        <v>0</v>
      </c>
      <c r="H536">
        <v>1</v>
      </c>
      <c r="I536" s="1">
        <v>1</v>
      </c>
      <c r="J536" s="2">
        <f>VLOOKUP(Query2[[#This Row],[TeamType]],[1]!Query9[[TeamType]:[Pct]], 4, FALSE)</f>
        <v>6</v>
      </c>
      <c r="K536" s="3">
        <f>Query2[[#This Row],[Total]]/Query2[[#This Row],[Team FGtype]]</f>
        <v>0.16666666666666666</v>
      </c>
      <c r="L536">
        <f>VLOOKUP(Query2[[#This Row],[team]],[1]!Query1[[team]:[Total]], 4, FALSE)</f>
        <v>74</v>
      </c>
      <c r="M536" s="3">
        <f>Query2[[#This Row],[Total]]/Query2[[#This Row],[Team Total]]</f>
        <v>1.3513513513513514E-2</v>
      </c>
      <c r="N536" s="4">
        <f>Query2[[#This Row],[Player/Team Total ]]*Query2[[#This Row],[Pct]]</f>
        <v>1.3513513513513514E-2</v>
      </c>
    </row>
    <row r="537" spans="1:14" x14ac:dyDescent="0.25">
      <c r="A537">
        <v>2024</v>
      </c>
      <c r="B537" s="28" t="s">
        <v>27</v>
      </c>
      <c r="C537" s="2" t="s">
        <v>265</v>
      </c>
      <c r="D537" s="28" t="s">
        <v>539</v>
      </c>
      <c r="E537" s="28" t="s">
        <v>18</v>
      </c>
      <c r="F537">
        <v>0</v>
      </c>
      <c r="G537">
        <v>1</v>
      </c>
      <c r="H537">
        <v>1</v>
      </c>
      <c r="I537" s="1">
        <v>0</v>
      </c>
      <c r="J537" s="2">
        <f>VLOOKUP(Query2[[#This Row],[TeamType]],[1]!Query9[[TeamType]:[Pct]], 4, FALSE)</f>
        <v>42</v>
      </c>
      <c r="K537" s="3">
        <f>Query2[[#This Row],[Total]]/Query2[[#This Row],[Team FGtype]]</f>
        <v>2.3809523809523808E-2</v>
      </c>
      <c r="L537">
        <f>VLOOKUP(Query2[[#This Row],[team]],[1]!Query1[[team]:[Total]], 4, FALSE)</f>
        <v>74</v>
      </c>
      <c r="M537" s="3">
        <f>Query2[[#This Row],[Total]]/Query2[[#This Row],[Team Total]]</f>
        <v>1.3513513513513514E-2</v>
      </c>
      <c r="N537" s="4">
        <f>Query2[[#This Row],[Player/Team Total ]]*Query2[[#This Row],[Pct]]</f>
        <v>0</v>
      </c>
    </row>
    <row r="538" spans="1:14" x14ac:dyDescent="0.25">
      <c r="A538">
        <v>2024</v>
      </c>
      <c r="B538" s="28" t="s">
        <v>27</v>
      </c>
      <c r="C538" s="2" t="s">
        <v>273</v>
      </c>
      <c r="D538" s="28" t="s">
        <v>175</v>
      </c>
      <c r="E538" s="28" t="s">
        <v>11</v>
      </c>
      <c r="F538">
        <v>0</v>
      </c>
      <c r="G538">
        <v>1</v>
      </c>
      <c r="H538">
        <v>1</v>
      </c>
      <c r="I538" s="1">
        <v>0</v>
      </c>
      <c r="J538" s="2">
        <f>VLOOKUP(Query2[[#This Row],[TeamType]],[1]!Query9[[TeamType]:[Pct]], 4, FALSE)</f>
        <v>26</v>
      </c>
      <c r="K538" s="3">
        <f>Query2[[#This Row],[Total]]/Query2[[#This Row],[Team FGtype]]</f>
        <v>3.8461538461538464E-2</v>
      </c>
      <c r="L538">
        <f>VLOOKUP(Query2[[#This Row],[team]],[1]!Query1[[team]:[Total]], 4, FALSE)</f>
        <v>74</v>
      </c>
      <c r="M538" s="3">
        <f>Query2[[#This Row],[Total]]/Query2[[#This Row],[Team Total]]</f>
        <v>1.3513513513513514E-2</v>
      </c>
      <c r="N538" s="4">
        <f>Query2[[#This Row],[Player/Team Total ]]*Query2[[#This Row],[Pct]]</f>
        <v>0</v>
      </c>
    </row>
    <row r="539" spans="1:14" x14ac:dyDescent="0.25">
      <c r="A539">
        <v>2024</v>
      </c>
      <c r="B539" s="28" t="s">
        <v>27</v>
      </c>
      <c r="C539" s="2" t="s">
        <v>273</v>
      </c>
      <c r="D539" s="28" t="s">
        <v>498</v>
      </c>
      <c r="E539" s="28" t="s">
        <v>11</v>
      </c>
      <c r="F539">
        <v>0</v>
      </c>
      <c r="G539">
        <v>1</v>
      </c>
      <c r="H539">
        <v>1</v>
      </c>
      <c r="I539" s="1">
        <v>0</v>
      </c>
      <c r="J539" s="2">
        <f>VLOOKUP(Query2[[#This Row],[TeamType]],[1]!Query9[[TeamType]:[Pct]], 4, FALSE)</f>
        <v>26</v>
      </c>
      <c r="K539" s="3">
        <f>Query2[[#This Row],[Total]]/Query2[[#This Row],[Team FGtype]]</f>
        <v>3.8461538461538464E-2</v>
      </c>
      <c r="L539">
        <f>VLOOKUP(Query2[[#This Row],[team]],[1]!Query1[[team]:[Total]], 4, FALSE)</f>
        <v>74</v>
      </c>
      <c r="M539" s="3">
        <f>Query2[[#This Row],[Total]]/Query2[[#This Row],[Team Total]]</f>
        <v>1.3513513513513514E-2</v>
      </c>
      <c r="N539" s="4">
        <f>Query2[[#This Row],[Player/Team Total ]]*Query2[[#This Row],[Pct]]</f>
        <v>0</v>
      </c>
    </row>
    <row r="540" spans="1:14" x14ac:dyDescent="0.25">
      <c r="A540">
        <v>2024</v>
      </c>
      <c r="B540" s="28" t="s">
        <v>46</v>
      </c>
      <c r="C540" s="2" t="s">
        <v>305</v>
      </c>
      <c r="D540" s="28" t="s">
        <v>173</v>
      </c>
      <c r="E540" s="28" t="s">
        <v>83</v>
      </c>
      <c r="F540">
        <v>1</v>
      </c>
      <c r="G540">
        <v>0</v>
      </c>
      <c r="H540">
        <v>1</v>
      </c>
      <c r="I540" s="1">
        <v>1</v>
      </c>
      <c r="J540" s="2">
        <f>VLOOKUP(Query2[[#This Row],[TeamType]],[1]!Query9[[TeamType]:[Pct]], 4, FALSE)</f>
        <v>4</v>
      </c>
      <c r="K540" s="3">
        <f>Query2[[#This Row],[Total]]/Query2[[#This Row],[Team FGtype]]</f>
        <v>0.25</v>
      </c>
      <c r="L540">
        <f>VLOOKUP(Query2[[#This Row],[team]],[1]!Query1[[team]:[Total]], 4, FALSE)</f>
        <v>71</v>
      </c>
      <c r="M540" s="3">
        <f>Query2[[#This Row],[Total]]/Query2[[#This Row],[Team Total]]</f>
        <v>1.4084507042253521E-2</v>
      </c>
      <c r="N540" s="4">
        <f>Query2[[#This Row],[Player/Team Total ]]*Query2[[#This Row],[Pct]]</f>
        <v>1.4084507042253521E-2</v>
      </c>
    </row>
    <row r="541" spans="1:14" x14ac:dyDescent="0.25">
      <c r="A541">
        <v>2024</v>
      </c>
      <c r="B541" s="28" t="s">
        <v>27</v>
      </c>
      <c r="C541" s="2" t="s">
        <v>265</v>
      </c>
      <c r="D541" s="28" t="s">
        <v>540</v>
      </c>
      <c r="E541" s="28" t="s">
        <v>18</v>
      </c>
      <c r="F541">
        <v>0</v>
      </c>
      <c r="G541">
        <v>1</v>
      </c>
      <c r="H541">
        <v>1</v>
      </c>
      <c r="I541" s="1">
        <v>0</v>
      </c>
      <c r="J541" s="2">
        <f>VLOOKUP(Query2[[#This Row],[TeamType]],[1]!Query9[[TeamType]:[Pct]], 4, FALSE)</f>
        <v>42</v>
      </c>
      <c r="K541" s="3">
        <f>Query2[[#This Row],[Total]]/Query2[[#This Row],[Team FGtype]]</f>
        <v>2.3809523809523808E-2</v>
      </c>
      <c r="L541">
        <f>VLOOKUP(Query2[[#This Row],[team]],[1]!Query1[[team]:[Total]], 4, FALSE)</f>
        <v>74</v>
      </c>
      <c r="M541" s="3">
        <f>Query2[[#This Row],[Total]]/Query2[[#This Row],[Team Total]]</f>
        <v>1.3513513513513514E-2</v>
      </c>
      <c r="N541" s="4">
        <f>Query2[[#This Row],[Player/Team Total ]]*Query2[[#This Row],[Pct]]</f>
        <v>0</v>
      </c>
    </row>
    <row r="542" spans="1:14" x14ac:dyDescent="0.25">
      <c r="A542">
        <v>2024</v>
      </c>
      <c r="B542" s="28" t="s">
        <v>97</v>
      </c>
      <c r="C542" s="2" t="s">
        <v>267</v>
      </c>
      <c r="D542" s="28" t="s">
        <v>541</v>
      </c>
      <c r="E542" s="28" t="s">
        <v>18</v>
      </c>
      <c r="F542">
        <v>1</v>
      </c>
      <c r="G542">
        <v>0</v>
      </c>
      <c r="H542">
        <v>1</v>
      </c>
      <c r="I542" s="1">
        <v>1</v>
      </c>
      <c r="J542" s="2">
        <f>VLOOKUP(Query2[[#This Row],[TeamType]],[1]!Query9[[TeamType]:[Pct]], 4, FALSE)</f>
        <v>49</v>
      </c>
      <c r="K542" s="3">
        <f>Query2[[#This Row],[Total]]/Query2[[#This Row],[Team FGtype]]</f>
        <v>2.0408163265306121E-2</v>
      </c>
      <c r="L542">
        <f>VLOOKUP(Query2[[#This Row],[team]],[1]!Query1[[team]:[Total]], 4, FALSE)</f>
        <v>70</v>
      </c>
      <c r="M542" s="3">
        <f>Query2[[#This Row],[Total]]/Query2[[#This Row],[Team Total]]</f>
        <v>1.4285714285714285E-2</v>
      </c>
      <c r="N542" s="4">
        <f>Query2[[#This Row],[Player/Team Total ]]*Query2[[#This Row],[Pct]]</f>
        <v>1.4285714285714285E-2</v>
      </c>
    </row>
    <row r="543" spans="1:14" x14ac:dyDescent="0.25">
      <c r="A543">
        <v>2024</v>
      </c>
      <c r="B543" s="28" t="s">
        <v>97</v>
      </c>
      <c r="C543" s="2" t="s">
        <v>307</v>
      </c>
      <c r="D543" s="28" t="s">
        <v>541</v>
      </c>
      <c r="E543" s="28" t="s">
        <v>11</v>
      </c>
      <c r="F543">
        <v>0</v>
      </c>
      <c r="G543">
        <v>1</v>
      </c>
      <c r="H543">
        <v>1</v>
      </c>
      <c r="I543" s="1">
        <v>0</v>
      </c>
      <c r="J543" s="2">
        <f>VLOOKUP(Query2[[#This Row],[TeamType]],[1]!Query9[[TeamType]:[Pct]], 4, FALSE)</f>
        <v>18</v>
      </c>
      <c r="K543" s="3">
        <f>Query2[[#This Row],[Total]]/Query2[[#This Row],[Team FGtype]]</f>
        <v>5.5555555555555552E-2</v>
      </c>
      <c r="L543">
        <f>VLOOKUP(Query2[[#This Row],[team]],[1]!Query1[[team]:[Total]], 4, FALSE)</f>
        <v>70</v>
      </c>
      <c r="M543" s="3">
        <f>Query2[[#This Row],[Total]]/Query2[[#This Row],[Team Total]]</f>
        <v>1.4285714285714285E-2</v>
      </c>
      <c r="N543" s="4">
        <f>Query2[[#This Row],[Player/Team Total ]]*Query2[[#This Row],[Pct]]</f>
        <v>0</v>
      </c>
    </row>
    <row r="544" spans="1:14" x14ac:dyDescent="0.25">
      <c r="A544">
        <v>2024</v>
      </c>
      <c r="B544" s="28" t="s">
        <v>97</v>
      </c>
      <c r="C544" s="2" t="s">
        <v>308</v>
      </c>
      <c r="D544" s="28" t="s">
        <v>99</v>
      </c>
      <c r="E544" s="28" t="s">
        <v>83</v>
      </c>
      <c r="F544">
        <v>1</v>
      </c>
      <c r="G544">
        <v>0</v>
      </c>
      <c r="H544">
        <v>1</v>
      </c>
      <c r="I544" s="1">
        <v>1</v>
      </c>
      <c r="J544" s="2">
        <f>VLOOKUP(Query2[[#This Row],[TeamType]],[1]!Query9[[TeamType]:[Pct]], 4, FALSE)</f>
        <v>3</v>
      </c>
      <c r="K544" s="3">
        <f>Query2[[#This Row],[Total]]/Query2[[#This Row],[Team FGtype]]</f>
        <v>0.33333333333333331</v>
      </c>
      <c r="L544">
        <f>VLOOKUP(Query2[[#This Row],[team]],[1]!Query1[[team]:[Total]], 4, FALSE)</f>
        <v>70</v>
      </c>
      <c r="M544" s="3">
        <f>Query2[[#This Row],[Total]]/Query2[[#This Row],[Team Total]]</f>
        <v>1.4285714285714285E-2</v>
      </c>
      <c r="N544" s="4">
        <f>Query2[[#This Row],[Player/Team Total ]]*Query2[[#This Row],[Pct]]</f>
        <v>1.4285714285714285E-2</v>
      </c>
    </row>
    <row r="545" spans="1:14" x14ac:dyDescent="0.25">
      <c r="A545">
        <v>2024</v>
      </c>
      <c r="B545" s="28" t="s">
        <v>97</v>
      </c>
      <c r="C545" s="2" t="s">
        <v>307</v>
      </c>
      <c r="D545" s="28" t="s">
        <v>457</v>
      </c>
      <c r="E545" s="28" t="s">
        <v>11</v>
      </c>
      <c r="F545">
        <v>1</v>
      </c>
      <c r="G545">
        <v>0</v>
      </c>
      <c r="H545">
        <v>1</v>
      </c>
      <c r="I545" s="1">
        <v>1</v>
      </c>
      <c r="J545" s="2">
        <f>VLOOKUP(Query2[[#This Row],[TeamType]],[1]!Query9[[TeamType]:[Pct]], 4, FALSE)</f>
        <v>18</v>
      </c>
      <c r="K545" s="3">
        <f>Query2[[#This Row],[Total]]/Query2[[#This Row],[Team FGtype]]</f>
        <v>5.5555555555555552E-2</v>
      </c>
      <c r="L545">
        <f>VLOOKUP(Query2[[#This Row],[team]],[1]!Query1[[team]:[Total]], 4, FALSE)</f>
        <v>70</v>
      </c>
      <c r="M545" s="3">
        <f>Query2[[#This Row],[Total]]/Query2[[#This Row],[Team Total]]</f>
        <v>1.4285714285714285E-2</v>
      </c>
      <c r="N545" s="4">
        <f>Query2[[#This Row],[Player/Team Total ]]*Query2[[#This Row],[Pct]]</f>
        <v>1.4285714285714285E-2</v>
      </c>
    </row>
    <row r="546" spans="1:14" x14ac:dyDescent="0.25">
      <c r="A546">
        <v>2024</v>
      </c>
      <c r="B546" s="28" t="s">
        <v>100</v>
      </c>
      <c r="C546" s="2" t="s">
        <v>306</v>
      </c>
      <c r="D546" s="28" t="s">
        <v>466</v>
      </c>
      <c r="E546" s="28" t="s">
        <v>83</v>
      </c>
      <c r="F546">
        <v>1</v>
      </c>
      <c r="G546">
        <v>0</v>
      </c>
      <c r="H546">
        <v>1</v>
      </c>
      <c r="I546" s="1">
        <v>1</v>
      </c>
      <c r="J546" s="2">
        <f>VLOOKUP(Query2[[#This Row],[TeamType]],[1]!Query9[[TeamType]:[Pct]], 4, FALSE)</f>
        <v>4</v>
      </c>
      <c r="K546" s="3">
        <f>Query2[[#This Row],[Total]]/Query2[[#This Row],[Team FGtype]]</f>
        <v>0.25</v>
      </c>
      <c r="L546">
        <f>VLOOKUP(Query2[[#This Row],[team]],[1]!Query1[[team]:[Total]], 4, FALSE)</f>
        <v>61</v>
      </c>
      <c r="M546" s="3">
        <f>Query2[[#This Row],[Total]]/Query2[[#This Row],[Team Total]]</f>
        <v>1.6393442622950821E-2</v>
      </c>
      <c r="N546" s="4">
        <f>Query2[[#This Row],[Player/Team Total ]]*Query2[[#This Row],[Pct]]</f>
        <v>1.6393442622950821E-2</v>
      </c>
    </row>
    <row r="547" spans="1:14" x14ac:dyDescent="0.25">
      <c r="A547">
        <v>2024</v>
      </c>
      <c r="B547" s="28" t="s">
        <v>100</v>
      </c>
      <c r="C547" s="2" t="s">
        <v>270</v>
      </c>
      <c r="D547" s="28" t="s">
        <v>542</v>
      </c>
      <c r="E547" s="28" t="s">
        <v>18</v>
      </c>
      <c r="F547">
        <v>1</v>
      </c>
      <c r="G547">
        <v>0</v>
      </c>
      <c r="H547">
        <v>1</v>
      </c>
      <c r="I547" s="1">
        <v>1</v>
      </c>
      <c r="J547" s="2">
        <f>VLOOKUP(Query2[[#This Row],[TeamType]],[1]!Query9[[TeamType]:[Pct]], 4, FALSE)</f>
        <v>39</v>
      </c>
      <c r="K547" s="3">
        <f>Query2[[#This Row],[Total]]/Query2[[#This Row],[Team FGtype]]</f>
        <v>2.564102564102564E-2</v>
      </c>
      <c r="L547">
        <f>VLOOKUP(Query2[[#This Row],[team]],[1]!Query1[[team]:[Total]], 4, FALSE)</f>
        <v>61</v>
      </c>
      <c r="M547" s="3">
        <f>Query2[[#This Row],[Total]]/Query2[[#This Row],[Team Total]]</f>
        <v>1.6393442622950821E-2</v>
      </c>
      <c r="N547" s="4">
        <f>Query2[[#This Row],[Player/Team Total ]]*Query2[[#This Row],[Pct]]</f>
        <v>1.6393442622950821E-2</v>
      </c>
    </row>
    <row r="548" spans="1:14" x14ac:dyDescent="0.25">
      <c r="A548">
        <v>2024</v>
      </c>
      <c r="B548" s="28" t="s">
        <v>97</v>
      </c>
      <c r="C548" s="2" t="s">
        <v>308</v>
      </c>
      <c r="D548" s="28" t="s">
        <v>202</v>
      </c>
      <c r="E548" s="28" t="s">
        <v>83</v>
      </c>
      <c r="F548">
        <v>1</v>
      </c>
      <c r="G548">
        <v>0</v>
      </c>
      <c r="H548">
        <v>1</v>
      </c>
      <c r="I548" s="1">
        <v>1</v>
      </c>
      <c r="J548" s="2">
        <f>VLOOKUP(Query2[[#This Row],[TeamType]],[1]!Query9[[TeamType]:[Pct]], 4, FALSE)</f>
        <v>3</v>
      </c>
      <c r="K548" s="3">
        <f>Query2[[#This Row],[Total]]/Query2[[#This Row],[Team FGtype]]</f>
        <v>0.33333333333333331</v>
      </c>
      <c r="L548">
        <f>VLOOKUP(Query2[[#This Row],[team]],[1]!Query1[[team]:[Total]], 4, FALSE)</f>
        <v>70</v>
      </c>
      <c r="M548" s="3">
        <f>Query2[[#This Row],[Total]]/Query2[[#This Row],[Team Total]]</f>
        <v>1.4285714285714285E-2</v>
      </c>
      <c r="N548" s="4">
        <f>Query2[[#This Row],[Player/Team Total ]]*Query2[[#This Row],[Pct]]</f>
        <v>1.4285714285714285E-2</v>
      </c>
    </row>
    <row r="549" spans="1:14" x14ac:dyDescent="0.25">
      <c r="A549">
        <v>2024</v>
      </c>
      <c r="B549" s="28" t="s">
        <v>97</v>
      </c>
      <c r="C549" s="2" t="s">
        <v>267</v>
      </c>
      <c r="D549" s="28" t="s">
        <v>452</v>
      </c>
      <c r="E549" s="28" t="s">
        <v>18</v>
      </c>
      <c r="F549">
        <v>1</v>
      </c>
      <c r="G549">
        <v>0</v>
      </c>
      <c r="H549">
        <v>1</v>
      </c>
      <c r="I549" s="1">
        <v>1</v>
      </c>
      <c r="J549" s="2">
        <f>VLOOKUP(Query2[[#This Row],[TeamType]],[1]!Query9[[TeamType]:[Pct]], 4, FALSE)</f>
        <v>49</v>
      </c>
      <c r="K549" s="3">
        <f>Query2[[#This Row],[Total]]/Query2[[#This Row],[Team FGtype]]</f>
        <v>2.0408163265306121E-2</v>
      </c>
      <c r="L549">
        <f>VLOOKUP(Query2[[#This Row],[team]],[1]!Query1[[team]:[Total]], 4, FALSE)</f>
        <v>70</v>
      </c>
      <c r="M549" s="3">
        <f>Query2[[#This Row],[Total]]/Query2[[#This Row],[Team Total]]</f>
        <v>1.4285714285714285E-2</v>
      </c>
      <c r="N549" s="4">
        <f>Query2[[#This Row],[Player/Team Total ]]*Query2[[#This Row],[Pct]]</f>
        <v>1.4285714285714285E-2</v>
      </c>
    </row>
    <row r="550" spans="1:14" x14ac:dyDescent="0.25">
      <c r="A550">
        <v>2024</v>
      </c>
      <c r="B550" s="28" t="s">
        <v>97</v>
      </c>
      <c r="C550" s="2" t="s">
        <v>267</v>
      </c>
      <c r="D550" s="28" t="s">
        <v>543</v>
      </c>
      <c r="E550" s="28" t="s">
        <v>18</v>
      </c>
      <c r="F550">
        <v>1</v>
      </c>
      <c r="G550">
        <v>0</v>
      </c>
      <c r="H550">
        <v>1</v>
      </c>
      <c r="I550" s="1">
        <v>1</v>
      </c>
      <c r="J550" s="2">
        <f>VLOOKUP(Query2[[#This Row],[TeamType]],[1]!Query9[[TeamType]:[Pct]], 4, FALSE)</f>
        <v>49</v>
      </c>
      <c r="K550" s="3">
        <f>Query2[[#This Row],[Total]]/Query2[[#This Row],[Team FGtype]]</f>
        <v>2.0408163265306121E-2</v>
      </c>
      <c r="L550">
        <f>VLOOKUP(Query2[[#This Row],[team]],[1]!Query1[[team]:[Total]], 4, FALSE)</f>
        <v>70</v>
      </c>
      <c r="M550" s="3">
        <f>Query2[[#This Row],[Total]]/Query2[[#This Row],[Team Total]]</f>
        <v>1.4285714285714285E-2</v>
      </c>
      <c r="N550" s="4">
        <f>Query2[[#This Row],[Player/Team Total ]]*Query2[[#This Row],[Pct]]</f>
        <v>1.4285714285714285E-2</v>
      </c>
    </row>
    <row r="551" spans="1:14" x14ac:dyDescent="0.25">
      <c r="A551">
        <v>2024</v>
      </c>
      <c r="B551" s="28" t="s">
        <v>94</v>
      </c>
      <c r="C551" s="2" t="s">
        <v>291</v>
      </c>
      <c r="D551" s="28" t="s">
        <v>200</v>
      </c>
      <c r="E551" s="28" t="s">
        <v>11</v>
      </c>
      <c r="F551">
        <v>0</v>
      </c>
      <c r="G551">
        <v>1</v>
      </c>
      <c r="H551">
        <v>1</v>
      </c>
      <c r="I551" s="1">
        <v>0</v>
      </c>
      <c r="J551" s="2">
        <f>VLOOKUP(Query2[[#This Row],[TeamType]],[1]!Query9[[TeamType]:[Pct]], 4, FALSE)</f>
        <v>18</v>
      </c>
      <c r="K551" s="3">
        <f>Query2[[#This Row],[Total]]/Query2[[#This Row],[Team FGtype]]</f>
        <v>5.5555555555555552E-2</v>
      </c>
      <c r="L551">
        <f>VLOOKUP(Query2[[#This Row],[team]],[1]!Query1[[team]:[Total]], 4, FALSE)</f>
        <v>64</v>
      </c>
      <c r="M551" s="3">
        <f>Query2[[#This Row],[Total]]/Query2[[#This Row],[Team Total]]</f>
        <v>1.5625E-2</v>
      </c>
      <c r="N551" s="4">
        <f>Query2[[#This Row],[Player/Team Total ]]*Query2[[#This Row],[Pct]]</f>
        <v>0</v>
      </c>
    </row>
    <row r="552" spans="1:14" x14ac:dyDescent="0.25">
      <c r="A552">
        <v>2024</v>
      </c>
      <c r="B552" s="28" t="s">
        <v>97</v>
      </c>
      <c r="C552" s="2" t="s">
        <v>267</v>
      </c>
      <c r="D552" s="28" t="s">
        <v>383</v>
      </c>
      <c r="E552" s="28" t="s">
        <v>18</v>
      </c>
      <c r="F552">
        <v>1</v>
      </c>
      <c r="G552">
        <v>0</v>
      </c>
      <c r="H552">
        <v>1</v>
      </c>
      <c r="I552" s="1">
        <v>1</v>
      </c>
      <c r="J552" s="2">
        <f>VLOOKUP(Query2[[#This Row],[TeamType]],[1]!Query9[[TeamType]:[Pct]], 4, FALSE)</f>
        <v>49</v>
      </c>
      <c r="K552" s="3">
        <f>Query2[[#This Row],[Total]]/Query2[[#This Row],[Team FGtype]]</f>
        <v>2.0408163265306121E-2</v>
      </c>
      <c r="L552">
        <f>VLOOKUP(Query2[[#This Row],[team]],[1]!Query1[[team]:[Total]], 4, FALSE)</f>
        <v>70</v>
      </c>
      <c r="M552" s="3">
        <f>Query2[[#This Row],[Total]]/Query2[[#This Row],[Team Total]]</f>
        <v>1.4285714285714285E-2</v>
      </c>
      <c r="N552" s="4">
        <f>Query2[[#This Row],[Player/Team Total ]]*Query2[[#This Row],[Pct]]</f>
        <v>1.4285714285714285E-2</v>
      </c>
    </row>
    <row r="553" spans="1:14" x14ac:dyDescent="0.25">
      <c r="A553">
        <v>2024</v>
      </c>
      <c r="B553" s="28" t="s">
        <v>97</v>
      </c>
      <c r="C553" s="2" t="s">
        <v>308</v>
      </c>
      <c r="D553" s="28" t="s">
        <v>201</v>
      </c>
      <c r="E553" s="28" t="s">
        <v>83</v>
      </c>
      <c r="F553">
        <v>1</v>
      </c>
      <c r="G553">
        <v>0</v>
      </c>
      <c r="H553">
        <v>1</v>
      </c>
      <c r="I553" s="1">
        <v>1</v>
      </c>
      <c r="J553" s="2">
        <f>VLOOKUP(Query2[[#This Row],[TeamType]],[1]!Query9[[TeamType]:[Pct]], 4, FALSE)</f>
        <v>3</v>
      </c>
      <c r="K553" s="3">
        <f>Query2[[#This Row],[Total]]/Query2[[#This Row],[Team FGtype]]</f>
        <v>0.33333333333333331</v>
      </c>
      <c r="L553">
        <f>VLOOKUP(Query2[[#This Row],[team]],[1]!Query1[[team]:[Total]], 4, FALSE)</f>
        <v>70</v>
      </c>
      <c r="M553" s="3">
        <f>Query2[[#This Row],[Total]]/Query2[[#This Row],[Team Total]]</f>
        <v>1.4285714285714285E-2</v>
      </c>
      <c r="N553" s="4">
        <f>Query2[[#This Row],[Player/Team Total ]]*Query2[[#This Row],[Pct]]</f>
        <v>1.4285714285714285E-2</v>
      </c>
    </row>
    <row r="554" spans="1:14" x14ac:dyDescent="0.25">
      <c r="A554">
        <v>2024</v>
      </c>
      <c r="B554" s="28" t="s">
        <v>124</v>
      </c>
      <c r="C554" s="2" t="s">
        <v>298</v>
      </c>
      <c r="D554" s="28" t="s">
        <v>428</v>
      </c>
      <c r="E554" s="28" t="s">
        <v>11</v>
      </c>
      <c r="F554">
        <v>1</v>
      </c>
      <c r="G554">
        <v>0</v>
      </c>
      <c r="H554">
        <v>1</v>
      </c>
      <c r="I554" s="1">
        <v>1</v>
      </c>
      <c r="J554" s="2">
        <f>VLOOKUP(Query2[[#This Row],[TeamType]],[1]!Query9[[TeamType]:[Pct]], 4, FALSE)</f>
        <v>29</v>
      </c>
      <c r="K554" s="3">
        <f>Query2[[#This Row],[Total]]/Query2[[#This Row],[Team FGtype]]</f>
        <v>3.4482758620689655E-2</v>
      </c>
      <c r="L554">
        <f>VLOOKUP(Query2[[#This Row],[team]],[1]!Query1[[team]:[Total]], 4, FALSE)</f>
        <v>59</v>
      </c>
      <c r="M554" s="3">
        <f>Query2[[#This Row],[Total]]/Query2[[#This Row],[Team Total]]</f>
        <v>1.6949152542372881E-2</v>
      </c>
      <c r="N554" s="4">
        <f>Query2[[#This Row],[Player/Team Total ]]*Query2[[#This Row],[Pct]]</f>
        <v>1.6949152542372881E-2</v>
      </c>
    </row>
    <row r="555" spans="1:14" x14ac:dyDescent="0.25">
      <c r="A555">
        <v>2024</v>
      </c>
      <c r="B555" s="28" t="s">
        <v>124</v>
      </c>
      <c r="C555" s="2" t="s">
        <v>313</v>
      </c>
      <c r="D555" s="28" t="s">
        <v>420</v>
      </c>
      <c r="E555" s="28" t="s">
        <v>18</v>
      </c>
      <c r="F555">
        <v>0</v>
      </c>
      <c r="G555">
        <v>1</v>
      </c>
      <c r="H555">
        <v>1</v>
      </c>
      <c r="I555" s="1">
        <v>0</v>
      </c>
      <c r="J555" s="2">
        <f>VLOOKUP(Query2[[#This Row],[TeamType]],[1]!Query9[[TeamType]:[Pct]], 4, FALSE)</f>
        <v>29</v>
      </c>
      <c r="K555" s="3">
        <f>Query2[[#This Row],[Total]]/Query2[[#This Row],[Team FGtype]]</f>
        <v>3.4482758620689655E-2</v>
      </c>
      <c r="L555">
        <f>VLOOKUP(Query2[[#This Row],[team]],[1]!Query1[[team]:[Total]], 4, FALSE)</f>
        <v>59</v>
      </c>
      <c r="M555" s="3">
        <f>Query2[[#This Row],[Total]]/Query2[[#This Row],[Team Total]]</f>
        <v>1.6949152542372881E-2</v>
      </c>
      <c r="N555" s="4">
        <f>Query2[[#This Row],[Player/Team Total ]]*Query2[[#This Row],[Pct]]</f>
        <v>0</v>
      </c>
    </row>
    <row r="556" spans="1:14" x14ac:dyDescent="0.25">
      <c r="A556">
        <v>2024</v>
      </c>
      <c r="B556" s="28" t="s">
        <v>124</v>
      </c>
      <c r="C556" s="2" t="s">
        <v>298</v>
      </c>
      <c r="D556" s="28" t="s">
        <v>463</v>
      </c>
      <c r="E556" s="28" t="s">
        <v>11</v>
      </c>
      <c r="F556">
        <v>0</v>
      </c>
      <c r="G556">
        <v>1</v>
      </c>
      <c r="H556">
        <v>1</v>
      </c>
      <c r="I556" s="1">
        <v>0</v>
      </c>
      <c r="J556" s="2">
        <f>VLOOKUP(Query2[[#This Row],[TeamType]],[1]!Query9[[TeamType]:[Pct]], 4, FALSE)</f>
        <v>29</v>
      </c>
      <c r="K556" s="3">
        <f>Query2[[#This Row],[Total]]/Query2[[#This Row],[Team FGtype]]</f>
        <v>3.4482758620689655E-2</v>
      </c>
      <c r="L556">
        <f>VLOOKUP(Query2[[#This Row],[team]],[1]!Query1[[team]:[Total]], 4, FALSE)</f>
        <v>59</v>
      </c>
      <c r="M556" s="3">
        <f>Query2[[#This Row],[Total]]/Query2[[#This Row],[Team Total]]</f>
        <v>1.6949152542372881E-2</v>
      </c>
      <c r="N556" s="4">
        <f>Query2[[#This Row],[Player/Team Total ]]*Query2[[#This Row],[Pct]]</f>
        <v>0</v>
      </c>
    </row>
    <row r="557" spans="1:14" x14ac:dyDescent="0.25">
      <c r="A557">
        <v>2024</v>
      </c>
      <c r="B557" s="28" t="s">
        <v>124</v>
      </c>
      <c r="C557" s="2" t="s">
        <v>313</v>
      </c>
      <c r="D557" s="28" t="s">
        <v>160</v>
      </c>
      <c r="E557" s="28" t="s">
        <v>18</v>
      </c>
      <c r="F557">
        <v>1</v>
      </c>
      <c r="G557">
        <v>0</v>
      </c>
      <c r="H557">
        <v>1</v>
      </c>
      <c r="I557" s="1">
        <v>1</v>
      </c>
      <c r="J557" s="2">
        <f>VLOOKUP(Query2[[#This Row],[TeamType]],[1]!Query9[[TeamType]:[Pct]], 4, FALSE)</f>
        <v>29</v>
      </c>
      <c r="K557" s="3">
        <f>Query2[[#This Row],[Total]]/Query2[[#This Row],[Team FGtype]]</f>
        <v>3.4482758620689655E-2</v>
      </c>
      <c r="L557">
        <f>VLOOKUP(Query2[[#This Row],[team]],[1]!Query1[[team]:[Total]], 4, FALSE)</f>
        <v>59</v>
      </c>
      <c r="M557" s="3">
        <f>Query2[[#This Row],[Total]]/Query2[[#This Row],[Team Total]]</f>
        <v>1.6949152542372881E-2</v>
      </c>
      <c r="N557" s="4">
        <f>Query2[[#This Row],[Player/Team Total ]]*Query2[[#This Row],[Pct]]</f>
        <v>1.6949152542372881E-2</v>
      </c>
    </row>
    <row r="558" spans="1:14" x14ac:dyDescent="0.25">
      <c r="A558">
        <v>2024</v>
      </c>
      <c r="B558" s="28" t="s">
        <v>124</v>
      </c>
      <c r="C558" s="2" t="s">
        <v>298</v>
      </c>
      <c r="D558" s="28" t="s">
        <v>71</v>
      </c>
      <c r="E558" s="28" t="s">
        <v>11</v>
      </c>
      <c r="F558">
        <v>0</v>
      </c>
      <c r="G558">
        <v>1</v>
      </c>
      <c r="H558">
        <v>1</v>
      </c>
      <c r="I558" s="1">
        <v>0</v>
      </c>
      <c r="J558" s="2">
        <f>VLOOKUP(Query2[[#This Row],[TeamType]],[1]!Query9[[TeamType]:[Pct]], 4, FALSE)</f>
        <v>29</v>
      </c>
      <c r="K558" s="3">
        <f>Query2[[#This Row],[Total]]/Query2[[#This Row],[Team FGtype]]</f>
        <v>3.4482758620689655E-2</v>
      </c>
      <c r="L558">
        <f>VLOOKUP(Query2[[#This Row],[team]],[1]!Query1[[team]:[Total]], 4, FALSE)</f>
        <v>59</v>
      </c>
      <c r="M558" s="3">
        <f>Query2[[#This Row],[Total]]/Query2[[#This Row],[Team Total]]</f>
        <v>1.6949152542372881E-2</v>
      </c>
      <c r="N558" s="4">
        <f>Query2[[#This Row],[Player/Team Total ]]*Query2[[#This Row],[Pct]]</f>
        <v>0</v>
      </c>
    </row>
    <row r="559" spans="1:14" x14ac:dyDescent="0.25">
      <c r="A559">
        <v>2024</v>
      </c>
      <c r="B559" s="28" t="s">
        <v>124</v>
      </c>
      <c r="C559" s="2" t="s">
        <v>298</v>
      </c>
      <c r="D559" s="28" t="s">
        <v>494</v>
      </c>
      <c r="E559" s="28" t="s">
        <v>11</v>
      </c>
      <c r="F559">
        <v>0</v>
      </c>
      <c r="G559">
        <v>1</v>
      </c>
      <c r="H559">
        <v>1</v>
      </c>
      <c r="I559" s="1">
        <v>0</v>
      </c>
      <c r="J559" s="2">
        <f>VLOOKUP(Query2[[#This Row],[TeamType]],[1]!Query9[[TeamType]:[Pct]], 4, FALSE)</f>
        <v>29</v>
      </c>
      <c r="K559" s="3">
        <f>Query2[[#This Row],[Total]]/Query2[[#This Row],[Team FGtype]]</f>
        <v>3.4482758620689655E-2</v>
      </c>
      <c r="L559">
        <f>VLOOKUP(Query2[[#This Row],[team]],[1]!Query1[[team]:[Total]], 4, FALSE)</f>
        <v>59</v>
      </c>
      <c r="M559" s="3">
        <f>Query2[[#This Row],[Total]]/Query2[[#This Row],[Team Total]]</f>
        <v>1.6949152542372881E-2</v>
      </c>
      <c r="N559" s="4">
        <f>Query2[[#This Row],[Player/Team Total ]]*Query2[[#This Row],[Pct]]</f>
        <v>0</v>
      </c>
    </row>
    <row r="560" spans="1:14" x14ac:dyDescent="0.25">
      <c r="A560">
        <v>2024</v>
      </c>
      <c r="B560" s="28" t="s">
        <v>42</v>
      </c>
      <c r="C560" s="2" t="s">
        <v>262</v>
      </c>
      <c r="D560" s="28" t="s">
        <v>158</v>
      </c>
      <c r="E560" s="28" t="s">
        <v>18</v>
      </c>
      <c r="F560">
        <v>1</v>
      </c>
      <c r="G560">
        <v>0</v>
      </c>
      <c r="H560">
        <v>1</v>
      </c>
      <c r="I560" s="1">
        <v>1</v>
      </c>
      <c r="J560" s="2">
        <f>VLOOKUP(Query2[[#This Row],[TeamType]],[1]!Query9[[TeamType]:[Pct]], 4, FALSE)</f>
        <v>33</v>
      </c>
      <c r="K560" s="3">
        <f>Query2[[#This Row],[Total]]/Query2[[#This Row],[Team FGtype]]</f>
        <v>3.0303030303030304E-2</v>
      </c>
      <c r="L560">
        <f>VLOOKUP(Query2[[#This Row],[team]],[1]!Query1[[team]:[Total]], 4, FALSE)</f>
        <v>65</v>
      </c>
      <c r="M560" s="3">
        <f>Query2[[#This Row],[Total]]/Query2[[#This Row],[Team Total]]</f>
        <v>1.5384615384615385E-2</v>
      </c>
      <c r="N560" s="4">
        <f>Query2[[#This Row],[Player/Team Total ]]*Query2[[#This Row],[Pct]]</f>
        <v>1.5384615384615385E-2</v>
      </c>
    </row>
    <row r="561" spans="1:14" x14ac:dyDescent="0.25">
      <c r="A561">
        <v>2024</v>
      </c>
      <c r="B561" s="28" t="s">
        <v>42</v>
      </c>
      <c r="C561" s="2" t="s">
        <v>312</v>
      </c>
      <c r="D561" s="28" t="s">
        <v>157</v>
      </c>
      <c r="E561" s="28" t="s">
        <v>83</v>
      </c>
      <c r="F561">
        <v>1</v>
      </c>
      <c r="G561">
        <v>0</v>
      </c>
      <c r="H561">
        <v>1</v>
      </c>
      <c r="I561" s="1">
        <v>1</v>
      </c>
      <c r="J561" s="2">
        <f>VLOOKUP(Query2[[#This Row],[TeamType]],[1]!Query9[[TeamType]:[Pct]], 4, FALSE)</f>
        <v>4</v>
      </c>
      <c r="K561" s="3">
        <f>Query2[[#This Row],[Total]]/Query2[[#This Row],[Team FGtype]]</f>
        <v>0.25</v>
      </c>
      <c r="L561">
        <f>VLOOKUP(Query2[[#This Row],[team]],[1]!Query1[[team]:[Total]], 4, FALSE)</f>
        <v>65</v>
      </c>
      <c r="M561" s="3">
        <f>Query2[[#This Row],[Total]]/Query2[[#This Row],[Team Total]]</f>
        <v>1.5384615384615385E-2</v>
      </c>
      <c r="N561" s="4">
        <f>Query2[[#This Row],[Player/Team Total ]]*Query2[[#This Row],[Pct]]</f>
        <v>1.5384615384615385E-2</v>
      </c>
    </row>
    <row r="562" spans="1:14" x14ac:dyDescent="0.25">
      <c r="A562">
        <v>2024</v>
      </c>
      <c r="B562" s="28" t="s">
        <v>42</v>
      </c>
      <c r="C562" s="2" t="s">
        <v>262</v>
      </c>
      <c r="D562" s="28" t="s">
        <v>434</v>
      </c>
      <c r="E562" s="28" t="s">
        <v>18</v>
      </c>
      <c r="F562">
        <v>1</v>
      </c>
      <c r="G562">
        <v>0</v>
      </c>
      <c r="H562">
        <v>1</v>
      </c>
      <c r="I562" s="1">
        <v>1</v>
      </c>
      <c r="J562" s="2">
        <f>VLOOKUP(Query2[[#This Row],[TeamType]],[1]!Query9[[TeamType]:[Pct]], 4, FALSE)</f>
        <v>33</v>
      </c>
      <c r="K562" s="3">
        <f>Query2[[#This Row],[Total]]/Query2[[#This Row],[Team FGtype]]</f>
        <v>3.0303030303030304E-2</v>
      </c>
      <c r="L562">
        <f>VLOOKUP(Query2[[#This Row],[team]],[1]!Query1[[team]:[Total]], 4, FALSE)</f>
        <v>65</v>
      </c>
      <c r="M562" s="3">
        <f>Query2[[#This Row],[Total]]/Query2[[#This Row],[Team Total]]</f>
        <v>1.5384615384615385E-2</v>
      </c>
      <c r="N562" s="4">
        <f>Query2[[#This Row],[Player/Team Total ]]*Query2[[#This Row],[Pct]]</f>
        <v>1.5384615384615385E-2</v>
      </c>
    </row>
    <row r="563" spans="1:14" x14ac:dyDescent="0.25">
      <c r="A563">
        <v>2024</v>
      </c>
      <c r="B563" s="28" t="s">
        <v>124</v>
      </c>
      <c r="C563" s="2" t="s">
        <v>493</v>
      </c>
      <c r="D563" s="28" t="s">
        <v>126</v>
      </c>
      <c r="E563" s="28" t="s">
        <v>83</v>
      </c>
      <c r="F563">
        <v>1</v>
      </c>
      <c r="G563">
        <v>0</v>
      </c>
      <c r="H563">
        <v>1</v>
      </c>
      <c r="I563" s="1">
        <v>1</v>
      </c>
      <c r="J563" s="2">
        <f>VLOOKUP(Query2[[#This Row],[TeamType]],[1]!Query9[[TeamType]:[Pct]], 4, FALSE)</f>
        <v>1</v>
      </c>
      <c r="K563" s="3">
        <f>Query2[[#This Row],[Total]]/Query2[[#This Row],[Team FGtype]]</f>
        <v>1</v>
      </c>
      <c r="L563">
        <f>VLOOKUP(Query2[[#This Row],[team]],[1]!Query1[[team]:[Total]], 4, FALSE)</f>
        <v>59</v>
      </c>
      <c r="M563" s="3">
        <f>Query2[[#This Row],[Total]]/Query2[[#This Row],[Team Total]]</f>
        <v>1.6949152542372881E-2</v>
      </c>
      <c r="N563" s="4">
        <f>Query2[[#This Row],[Player/Team Total ]]*Query2[[#This Row],[Pct]]</f>
        <v>1.6949152542372881E-2</v>
      </c>
    </row>
    <row r="564" spans="1:14" x14ac:dyDescent="0.25">
      <c r="A564">
        <v>2024</v>
      </c>
      <c r="B564" s="28" t="s">
        <v>33</v>
      </c>
      <c r="C564" s="2" t="s">
        <v>260</v>
      </c>
      <c r="D564" s="28" t="s">
        <v>544</v>
      </c>
      <c r="E564" s="28" t="s">
        <v>11</v>
      </c>
      <c r="F564">
        <v>0</v>
      </c>
      <c r="G564">
        <v>1</v>
      </c>
      <c r="H564">
        <v>1</v>
      </c>
      <c r="I564" s="1">
        <v>0</v>
      </c>
      <c r="J564" s="2">
        <f>VLOOKUP(Query2[[#This Row],[TeamType]],[1]!Query9[[TeamType]:[Pct]], 4, FALSE)</f>
        <v>31</v>
      </c>
      <c r="K564" s="3">
        <f>Query2[[#This Row],[Total]]/Query2[[#This Row],[Team FGtype]]</f>
        <v>3.2258064516129031E-2</v>
      </c>
      <c r="L564">
        <f>VLOOKUP(Query2[[#This Row],[team]],[1]!Query1[[team]:[Total]], 4, FALSE)</f>
        <v>99</v>
      </c>
      <c r="M564" s="3">
        <f>Query2[[#This Row],[Total]]/Query2[[#This Row],[Team Total]]</f>
        <v>1.0101010101010102E-2</v>
      </c>
      <c r="N564" s="4">
        <f>Query2[[#This Row],[Player/Team Total ]]*Query2[[#This Row],[Pct]]</f>
        <v>0</v>
      </c>
    </row>
    <row r="565" spans="1:14" x14ac:dyDescent="0.25">
      <c r="A565">
        <v>2024</v>
      </c>
      <c r="B565" s="28" t="s">
        <v>33</v>
      </c>
      <c r="C565" s="2" t="s">
        <v>259</v>
      </c>
      <c r="D565" s="28" t="s">
        <v>506</v>
      </c>
      <c r="E565" s="28" t="s">
        <v>18</v>
      </c>
      <c r="F565">
        <v>1</v>
      </c>
      <c r="G565">
        <v>0</v>
      </c>
      <c r="H565">
        <v>1</v>
      </c>
      <c r="I565" s="1">
        <v>1</v>
      </c>
      <c r="J565" s="2">
        <f>VLOOKUP(Query2[[#This Row],[TeamType]],[1]!Query9[[TeamType]:[Pct]], 4, FALSE)</f>
        <v>58</v>
      </c>
      <c r="K565" s="3">
        <f>Query2[[#This Row],[Total]]/Query2[[#This Row],[Team FGtype]]</f>
        <v>1.7241379310344827E-2</v>
      </c>
      <c r="L565">
        <f>VLOOKUP(Query2[[#This Row],[team]],[1]!Query1[[team]:[Total]], 4, FALSE)</f>
        <v>99</v>
      </c>
      <c r="M565" s="3">
        <f>Query2[[#This Row],[Total]]/Query2[[#This Row],[Team Total]]</f>
        <v>1.0101010101010102E-2</v>
      </c>
      <c r="N565" s="4">
        <f>Query2[[#This Row],[Player/Team Total ]]*Query2[[#This Row],[Pct]]</f>
        <v>1.0101010101010102E-2</v>
      </c>
    </row>
    <row r="566" spans="1:14" x14ac:dyDescent="0.25">
      <c r="A566">
        <v>2024</v>
      </c>
      <c r="B566" s="28" t="s">
        <v>33</v>
      </c>
      <c r="C566" s="2" t="s">
        <v>315</v>
      </c>
      <c r="D566" s="28" t="s">
        <v>38</v>
      </c>
      <c r="E566" s="28" t="s">
        <v>83</v>
      </c>
      <c r="F566">
        <v>1</v>
      </c>
      <c r="G566">
        <v>0</v>
      </c>
      <c r="H566">
        <v>1</v>
      </c>
      <c r="I566" s="1">
        <v>1</v>
      </c>
      <c r="J566" s="2">
        <f>VLOOKUP(Query2[[#This Row],[TeamType]],[1]!Query9[[TeamType]:[Pct]], 4, FALSE)</f>
        <v>10</v>
      </c>
      <c r="K566" s="3">
        <f>Query2[[#This Row],[Total]]/Query2[[#This Row],[Team FGtype]]</f>
        <v>0.1</v>
      </c>
      <c r="L566">
        <f>VLOOKUP(Query2[[#This Row],[team]],[1]!Query1[[team]:[Total]], 4, FALSE)</f>
        <v>99</v>
      </c>
      <c r="M566" s="3">
        <f>Query2[[#This Row],[Total]]/Query2[[#This Row],[Team Total]]</f>
        <v>1.0101010101010102E-2</v>
      </c>
      <c r="N566" s="4">
        <f>Query2[[#This Row],[Player/Team Total ]]*Query2[[#This Row],[Pct]]</f>
        <v>1.0101010101010102E-2</v>
      </c>
    </row>
    <row r="567" spans="1:14" x14ac:dyDescent="0.25">
      <c r="A567">
        <v>2024</v>
      </c>
      <c r="B567" s="28" t="s">
        <v>33</v>
      </c>
      <c r="C567" s="2" t="s">
        <v>315</v>
      </c>
      <c r="D567" s="28" t="s">
        <v>37</v>
      </c>
      <c r="E567" s="28" t="s">
        <v>83</v>
      </c>
      <c r="F567">
        <v>1</v>
      </c>
      <c r="G567">
        <v>0</v>
      </c>
      <c r="H567">
        <v>1</v>
      </c>
      <c r="I567" s="1">
        <v>1</v>
      </c>
      <c r="J567" s="2">
        <f>VLOOKUP(Query2[[#This Row],[TeamType]],[1]!Query9[[TeamType]:[Pct]], 4, FALSE)</f>
        <v>10</v>
      </c>
      <c r="K567" s="3">
        <f>Query2[[#This Row],[Total]]/Query2[[#This Row],[Team FGtype]]</f>
        <v>0.1</v>
      </c>
      <c r="L567">
        <f>VLOOKUP(Query2[[#This Row],[team]],[1]!Query1[[team]:[Total]], 4, FALSE)</f>
        <v>99</v>
      </c>
      <c r="M567" s="3">
        <f>Query2[[#This Row],[Total]]/Query2[[#This Row],[Team Total]]</f>
        <v>1.0101010101010102E-2</v>
      </c>
      <c r="N567" s="4">
        <f>Query2[[#This Row],[Player/Team Total ]]*Query2[[#This Row],[Pct]]</f>
        <v>1.0101010101010102E-2</v>
      </c>
    </row>
    <row r="568" spans="1:14" x14ac:dyDescent="0.25">
      <c r="A568">
        <v>2024</v>
      </c>
      <c r="B568" s="28" t="s">
        <v>33</v>
      </c>
      <c r="C568" s="2" t="s">
        <v>260</v>
      </c>
      <c r="D568" s="28" t="s">
        <v>545</v>
      </c>
      <c r="E568" s="28" t="s">
        <v>11</v>
      </c>
      <c r="F568">
        <v>0</v>
      </c>
      <c r="G568">
        <v>1</v>
      </c>
      <c r="H568">
        <v>1</v>
      </c>
      <c r="I568" s="1">
        <v>0</v>
      </c>
      <c r="J568" s="2">
        <f>VLOOKUP(Query2[[#This Row],[TeamType]],[1]!Query9[[TeamType]:[Pct]], 4, FALSE)</f>
        <v>31</v>
      </c>
      <c r="K568" s="3">
        <f>Query2[[#This Row],[Total]]/Query2[[#This Row],[Team FGtype]]</f>
        <v>3.2258064516129031E-2</v>
      </c>
      <c r="L568">
        <f>VLOOKUP(Query2[[#This Row],[team]],[1]!Query1[[team]:[Total]], 4, FALSE)</f>
        <v>99</v>
      </c>
      <c r="M568" s="3">
        <f>Query2[[#This Row],[Total]]/Query2[[#This Row],[Team Total]]</f>
        <v>1.0101010101010102E-2</v>
      </c>
      <c r="N568" s="4">
        <f>Query2[[#This Row],[Player/Team Total ]]*Query2[[#This Row],[Pct]]</f>
        <v>0</v>
      </c>
    </row>
    <row r="569" spans="1:14" x14ac:dyDescent="0.25">
      <c r="A569">
        <v>2024</v>
      </c>
      <c r="B569" s="28" t="s">
        <v>124</v>
      </c>
      <c r="C569" s="2" t="s">
        <v>298</v>
      </c>
      <c r="D569" s="28" t="s">
        <v>379</v>
      </c>
      <c r="E569" s="28" t="s">
        <v>11</v>
      </c>
      <c r="F569">
        <v>0</v>
      </c>
      <c r="G569">
        <v>1</v>
      </c>
      <c r="H569">
        <v>1</v>
      </c>
      <c r="I569" s="1">
        <v>0</v>
      </c>
      <c r="J569" s="2">
        <f>VLOOKUP(Query2[[#This Row],[TeamType]],[1]!Query9[[TeamType]:[Pct]], 4, FALSE)</f>
        <v>29</v>
      </c>
      <c r="K569" s="3">
        <f>Query2[[#This Row],[Total]]/Query2[[#This Row],[Team FGtype]]</f>
        <v>3.4482758620689655E-2</v>
      </c>
      <c r="L569">
        <f>VLOOKUP(Query2[[#This Row],[team]],[1]!Query1[[team]:[Total]], 4, FALSE)</f>
        <v>59</v>
      </c>
      <c r="M569" s="3">
        <f>Query2[[#This Row],[Total]]/Query2[[#This Row],[Team Total]]</f>
        <v>1.6949152542372881E-2</v>
      </c>
      <c r="N569" s="4">
        <f>Query2[[#This Row],[Player/Team Total ]]*Query2[[#This Row],[Pct]]</f>
        <v>0</v>
      </c>
    </row>
    <row r="570" spans="1:14" x14ac:dyDescent="0.25">
      <c r="A570">
        <v>2024</v>
      </c>
      <c r="B570" s="28" t="s">
        <v>124</v>
      </c>
      <c r="C570" s="2" t="s">
        <v>313</v>
      </c>
      <c r="D570" s="28" t="s">
        <v>546</v>
      </c>
      <c r="E570" s="28" t="s">
        <v>18</v>
      </c>
      <c r="F570">
        <v>0</v>
      </c>
      <c r="G570">
        <v>1</v>
      </c>
      <c r="H570">
        <v>1</v>
      </c>
      <c r="I570" s="1">
        <v>0</v>
      </c>
      <c r="J570" s="2">
        <f>VLOOKUP(Query2[[#This Row],[TeamType]],[1]!Query9[[TeamType]:[Pct]], 4, FALSE)</f>
        <v>29</v>
      </c>
      <c r="K570" s="3">
        <f>Query2[[#This Row],[Total]]/Query2[[#This Row],[Team FGtype]]</f>
        <v>3.4482758620689655E-2</v>
      </c>
      <c r="L570">
        <f>VLOOKUP(Query2[[#This Row],[team]],[1]!Query1[[team]:[Total]], 4, FALSE)</f>
        <v>59</v>
      </c>
      <c r="M570" s="3">
        <f>Query2[[#This Row],[Total]]/Query2[[#This Row],[Team Total]]</f>
        <v>1.6949152542372881E-2</v>
      </c>
      <c r="N570" s="4">
        <f>Query2[[#This Row],[Player/Team Total ]]*Query2[[#This Row],[Pct]]</f>
        <v>0</v>
      </c>
    </row>
    <row r="571" spans="1:14" x14ac:dyDescent="0.25">
      <c r="A571">
        <v>2024</v>
      </c>
      <c r="B571" s="28" t="s">
        <v>35</v>
      </c>
      <c r="C571" s="2" t="s">
        <v>314</v>
      </c>
      <c r="D571" s="28" t="s">
        <v>138</v>
      </c>
      <c r="E571" s="28" t="s">
        <v>83</v>
      </c>
      <c r="F571">
        <v>1</v>
      </c>
      <c r="G571">
        <v>0</v>
      </c>
      <c r="H571">
        <v>1</v>
      </c>
      <c r="I571" s="1">
        <v>1</v>
      </c>
      <c r="J571" s="2">
        <f>VLOOKUP(Query2[[#This Row],[TeamType]],[1]!Query9[[TeamType]:[Pct]], 4, FALSE)</f>
        <v>8</v>
      </c>
      <c r="K571" s="3">
        <f>Query2[[#This Row],[Total]]/Query2[[#This Row],[Team FGtype]]</f>
        <v>0.125</v>
      </c>
      <c r="L571">
        <f>VLOOKUP(Query2[[#This Row],[team]],[1]!Query1[[team]:[Total]], 4, FALSE)</f>
        <v>79</v>
      </c>
      <c r="M571" s="3">
        <f>Query2[[#This Row],[Total]]/Query2[[#This Row],[Team Total]]</f>
        <v>1.2658227848101266E-2</v>
      </c>
      <c r="N571" s="4">
        <f>Query2[[#This Row],[Player/Team Total ]]*Query2[[#This Row],[Pct]]</f>
        <v>1.2658227848101266E-2</v>
      </c>
    </row>
    <row r="572" spans="1:14" x14ac:dyDescent="0.25">
      <c r="A572">
        <v>2024</v>
      </c>
      <c r="B572" s="28" t="s">
        <v>35</v>
      </c>
      <c r="C572" s="2" t="s">
        <v>314</v>
      </c>
      <c r="D572" s="28" t="s">
        <v>132</v>
      </c>
      <c r="E572" s="28" t="s">
        <v>83</v>
      </c>
      <c r="F572">
        <v>1</v>
      </c>
      <c r="G572">
        <v>0</v>
      </c>
      <c r="H572">
        <v>1</v>
      </c>
      <c r="I572" s="1">
        <v>1</v>
      </c>
      <c r="J572" s="2">
        <f>VLOOKUP(Query2[[#This Row],[TeamType]],[1]!Query9[[TeamType]:[Pct]], 4, FALSE)</f>
        <v>8</v>
      </c>
      <c r="K572" s="3">
        <f>Query2[[#This Row],[Total]]/Query2[[#This Row],[Team FGtype]]</f>
        <v>0.125</v>
      </c>
      <c r="L572">
        <f>VLOOKUP(Query2[[#This Row],[team]],[1]!Query1[[team]:[Total]], 4, FALSE)</f>
        <v>79</v>
      </c>
      <c r="M572" s="3">
        <f>Query2[[#This Row],[Total]]/Query2[[#This Row],[Team Total]]</f>
        <v>1.2658227848101266E-2</v>
      </c>
      <c r="N572" s="4">
        <f>Query2[[#This Row],[Player/Team Total ]]*Query2[[#This Row],[Pct]]</f>
        <v>1.2658227848101266E-2</v>
      </c>
    </row>
    <row r="573" spans="1:14" x14ac:dyDescent="0.25">
      <c r="A573">
        <v>2024</v>
      </c>
      <c r="B573" s="28" t="s">
        <v>35</v>
      </c>
      <c r="C573" s="2" t="s">
        <v>297</v>
      </c>
      <c r="D573" s="28" t="s">
        <v>462</v>
      </c>
      <c r="E573" s="28" t="s">
        <v>18</v>
      </c>
      <c r="F573">
        <v>1</v>
      </c>
      <c r="G573">
        <v>0</v>
      </c>
      <c r="H573">
        <v>1</v>
      </c>
      <c r="I573" s="1">
        <v>1</v>
      </c>
      <c r="J573" s="2">
        <f>VLOOKUP(Query2[[#This Row],[TeamType]],[1]!Query9[[TeamType]:[Pct]], 4, FALSE)</f>
        <v>37</v>
      </c>
      <c r="K573" s="3">
        <f>Query2[[#This Row],[Total]]/Query2[[#This Row],[Team FGtype]]</f>
        <v>2.7027027027027029E-2</v>
      </c>
      <c r="L573">
        <f>VLOOKUP(Query2[[#This Row],[team]],[1]!Query1[[team]:[Total]], 4, FALSE)</f>
        <v>79</v>
      </c>
      <c r="M573" s="3">
        <f>Query2[[#This Row],[Total]]/Query2[[#This Row],[Team Total]]</f>
        <v>1.2658227848101266E-2</v>
      </c>
      <c r="N573" s="4">
        <f>Query2[[#This Row],[Player/Team Total ]]*Query2[[#This Row],[Pct]]</f>
        <v>1.2658227848101266E-2</v>
      </c>
    </row>
    <row r="574" spans="1:14" x14ac:dyDescent="0.25">
      <c r="A574">
        <v>2024</v>
      </c>
      <c r="B574" s="28" t="s">
        <v>35</v>
      </c>
      <c r="C574" s="2" t="s">
        <v>261</v>
      </c>
      <c r="D574" s="28" t="s">
        <v>547</v>
      </c>
      <c r="E574" s="28" t="s">
        <v>11</v>
      </c>
      <c r="F574">
        <v>0</v>
      </c>
      <c r="G574">
        <v>1</v>
      </c>
      <c r="H574">
        <v>1</v>
      </c>
      <c r="I574" s="1">
        <v>0</v>
      </c>
      <c r="J574" s="2">
        <f>VLOOKUP(Query2[[#This Row],[TeamType]],[1]!Query9[[TeamType]:[Pct]], 4, FALSE)</f>
        <v>34</v>
      </c>
      <c r="K574" s="3">
        <f>Query2[[#This Row],[Total]]/Query2[[#This Row],[Team FGtype]]</f>
        <v>2.9411764705882353E-2</v>
      </c>
      <c r="L574">
        <f>VLOOKUP(Query2[[#This Row],[team]],[1]!Query1[[team]:[Total]], 4, FALSE)</f>
        <v>79</v>
      </c>
      <c r="M574" s="3">
        <f>Query2[[#This Row],[Total]]/Query2[[#This Row],[Team Total]]</f>
        <v>1.2658227848101266E-2</v>
      </c>
      <c r="N574" s="4">
        <f>Query2[[#This Row],[Player/Team Total ]]*Query2[[#This Row],[Pct]]</f>
        <v>0</v>
      </c>
    </row>
    <row r="575" spans="1:14" x14ac:dyDescent="0.25">
      <c r="A575">
        <v>2024</v>
      </c>
      <c r="B575" s="28" t="s">
        <v>134</v>
      </c>
      <c r="C575" s="2" t="s">
        <v>275</v>
      </c>
      <c r="D575" s="28" t="s">
        <v>470</v>
      </c>
      <c r="E575" s="28" t="s">
        <v>18</v>
      </c>
      <c r="F575">
        <v>0</v>
      </c>
      <c r="G575">
        <v>1</v>
      </c>
      <c r="H575">
        <v>1</v>
      </c>
      <c r="I575" s="1">
        <v>0</v>
      </c>
      <c r="J575" s="2">
        <f>VLOOKUP(Query2[[#This Row],[TeamType]],[1]!Query9[[TeamType]:[Pct]], 4, FALSE)</f>
        <v>40</v>
      </c>
      <c r="K575" s="3">
        <f>Query2[[#This Row],[Total]]/Query2[[#This Row],[Team FGtype]]</f>
        <v>2.5000000000000001E-2</v>
      </c>
      <c r="L575">
        <f>VLOOKUP(Query2[[#This Row],[team]],[1]!Query1[[team]:[Total]], 4, FALSE)</f>
        <v>75</v>
      </c>
      <c r="M575" s="3">
        <f>Query2[[#This Row],[Total]]/Query2[[#This Row],[Team Total]]</f>
        <v>1.3333333333333334E-2</v>
      </c>
      <c r="N575" s="4">
        <f>Query2[[#This Row],[Player/Team Total ]]*Query2[[#This Row],[Pct]]</f>
        <v>0</v>
      </c>
    </row>
    <row r="576" spans="1:14" x14ac:dyDescent="0.25">
      <c r="A576">
        <v>2024</v>
      </c>
      <c r="B576" s="28" t="s">
        <v>31</v>
      </c>
      <c r="C576" s="2" t="s">
        <v>276</v>
      </c>
      <c r="D576" s="28" t="s">
        <v>145</v>
      </c>
      <c r="E576" s="28" t="s">
        <v>18</v>
      </c>
      <c r="F576">
        <v>0</v>
      </c>
      <c r="G576">
        <v>1</v>
      </c>
      <c r="H576">
        <v>1</v>
      </c>
      <c r="I576" s="1">
        <v>0</v>
      </c>
      <c r="J576" s="2">
        <f>VLOOKUP(Query2[[#This Row],[TeamType]],[1]!Query9[[TeamType]:[Pct]], 4, FALSE)</f>
        <v>38</v>
      </c>
      <c r="K576" s="3">
        <f>Query2[[#This Row],[Total]]/Query2[[#This Row],[Team FGtype]]</f>
        <v>2.6315789473684209E-2</v>
      </c>
      <c r="L576">
        <f>VLOOKUP(Query2[[#This Row],[team]],[1]!Query1[[team]:[Total]], 4, FALSE)</f>
        <v>69</v>
      </c>
      <c r="M576" s="3">
        <f>Query2[[#This Row],[Total]]/Query2[[#This Row],[Team Total]]</f>
        <v>1.4492753623188406E-2</v>
      </c>
      <c r="N576" s="4">
        <f>Query2[[#This Row],[Player/Team Total ]]*Query2[[#This Row],[Pct]]</f>
        <v>0</v>
      </c>
    </row>
    <row r="577" spans="1:14" x14ac:dyDescent="0.25">
      <c r="A577">
        <v>2024</v>
      </c>
      <c r="B577" s="28" t="s">
        <v>31</v>
      </c>
      <c r="C577" s="2" t="s">
        <v>296</v>
      </c>
      <c r="D577" s="28" t="s">
        <v>147</v>
      </c>
      <c r="E577" s="28" t="s">
        <v>83</v>
      </c>
      <c r="F577">
        <v>1</v>
      </c>
      <c r="G577">
        <v>0</v>
      </c>
      <c r="H577">
        <v>1</v>
      </c>
      <c r="I577" s="1">
        <v>1</v>
      </c>
      <c r="J577" s="2">
        <f>VLOOKUP(Query2[[#This Row],[TeamType]],[1]!Query9[[TeamType]:[Pct]], 4, FALSE)</f>
        <v>3</v>
      </c>
      <c r="K577" s="3">
        <f>Query2[[#This Row],[Total]]/Query2[[#This Row],[Team FGtype]]</f>
        <v>0.33333333333333331</v>
      </c>
      <c r="L577">
        <f>VLOOKUP(Query2[[#This Row],[team]],[1]!Query1[[team]:[Total]], 4, FALSE)</f>
        <v>69</v>
      </c>
      <c r="M577" s="3">
        <f>Query2[[#This Row],[Total]]/Query2[[#This Row],[Team Total]]</f>
        <v>1.4492753623188406E-2</v>
      </c>
      <c r="N577" s="4">
        <f>Query2[[#This Row],[Player/Team Total ]]*Query2[[#This Row],[Pct]]</f>
        <v>1.4492753623188406E-2</v>
      </c>
    </row>
    <row r="578" spans="1:14" x14ac:dyDescent="0.25">
      <c r="A578">
        <v>2024</v>
      </c>
      <c r="B578" s="28" t="s">
        <v>31</v>
      </c>
      <c r="C578" s="2" t="s">
        <v>276</v>
      </c>
      <c r="D578" s="28" t="s">
        <v>147</v>
      </c>
      <c r="E578" s="28" t="s">
        <v>18</v>
      </c>
      <c r="F578">
        <v>0</v>
      </c>
      <c r="G578">
        <v>1</v>
      </c>
      <c r="H578">
        <v>1</v>
      </c>
      <c r="I578" s="1">
        <v>0</v>
      </c>
      <c r="J578" s="2">
        <f>VLOOKUP(Query2[[#This Row],[TeamType]],[1]!Query9[[TeamType]:[Pct]], 4, FALSE)</f>
        <v>38</v>
      </c>
      <c r="K578" s="3">
        <f>Query2[[#This Row],[Total]]/Query2[[#This Row],[Team FGtype]]</f>
        <v>2.6315789473684209E-2</v>
      </c>
      <c r="L578">
        <f>VLOOKUP(Query2[[#This Row],[team]],[1]!Query1[[team]:[Total]], 4, FALSE)</f>
        <v>69</v>
      </c>
      <c r="M578" s="3">
        <f>Query2[[#This Row],[Total]]/Query2[[#This Row],[Team Total]]</f>
        <v>1.4492753623188406E-2</v>
      </c>
      <c r="N578" s="4">
        <f>Query2[[#This Row],[Player/Team Total ]]*Query2[[#This Row],[Pct]]</f>
        <v>0</v>
      </c>
    </row>
    <row r="579" spans="1:14" x14ac:dyDescent="0.25">
      <c r="A579">
        <v>2024</v>
      </c>
      <c r="B579" s="28" t="s">
        <v>31</v>
      </c>
      <c r="C579" s="2" t="s">
        <v>258</v>
      </c>
      <c r="D579" s="28" t="s">
        <v>133</v>
      </c>
      <c r="E579" s="28" t="s">
        <v>11</v>
      </c>
      <c r="F579">
        <v>1</v>
      </c>
      <c r="G579">
        <v>0</v>
      </c>
      <c r="H579">
        <v>1</v>
      </c>
      <c r="I579" s="1">
        <v>1</v>
      </c>
      <c r="J579" s="2">
        <f>VLOOKUP(Query2[[#This Row],[TeamType]],[1]!Query9[[TeamType]:[Pct]], 4, FALSE)</f>
        <v>28</v>
      </c>
      <c r="K579" s="3">
        <f>Query2[[#This Row],[Total]]/Query2[[#This Row],[Team FGtype]]</f>
        <v>3.5714285714285712E-2</v>
      </c>
      <c r="L579">
        <f>VLOOKUP(Query2[[#This Row],[team]],[1]!Query1[[team]:[Total]], 4, FALSE)</f>
        <v>69</v>
      </c>
      <c r="M579" s="3">
        <f>Query2[[#This Row],[Total]]/Query2[[#This Row],[Team Total]]</f>
        <v>1.4492753623188406E-2</v>
      </c>
      <c r="N579" s="4">
        <f>Query2[[#This Row],[Player/Team Total ]]*Query2[[#This Row],[Pct]]</f>
        <v>1.4492753623188406E-2</v>
      </c>
    </row>
    <row r="580" spans="1:14" x14ac:dyDescent="0.25">
      <c r="A580">
        <v>2024</v>
      </c>
      <c r="B580" s="28" t="s">
        <v>31</v>
      </c>
      <c r="C580" s="2" t="s">
        <v>276</v>
      </c>
      <c r="D580" s="28" t="s">
        <v>471</v>
      </c>
      <c r="E580" s="28" t="s">
        <v>18</v>
      </c>
      <c r="F580">
        <v>1</v>
      </c>
      <c r="G580">
        <v>0</v>
      </c>
      <c r="H580">
        <v>1</v>
      </c>
      <c r="I580" s="1">
        <v>1</v>
      </c>
      <c r="J580" s="2">
        <f>VLOOKUP(Query2[[#This Row],[TeamType]],[1]!Query9[[TeamType]:[Pct]], 4, FALSE)</f>
        <v>38</v>
      </c>
      <c r="K580" s="3">
        <f>Query2[[#This Row],[Total]]/Query2[[#This Row],[Team FGtype]]</f>
        <v>2.6315789473684209E-2</v>
      </c>
      <c r="L580">
        <f>VLOOKUP(Query2[[#This Row],[team]],[1]!Query1[[team]:[Total]], 4, FALSE)</f>
        <v>69</v>
      </c>
      <c r="M580" s="3">
        <f>Query2[[#This Row],[Total]]/Query2[[#This Row],[Team Total]]</f>
        <v>1.4492753623188406E-2</v>
      </c>
      <c r="N580" s="4">
        <f>Query2[[#This Row],[Player/Team Total ]]*Query2[[#This Row],[Pct]]</f>
        <v>1.4492753623188406E-2</v>
      </c>
    </row>
    <row r="581" spans="1:14" x14ac:dyDescent="0.25">
      <c r="A581">
        <v>2024</v>
      </c>
      <c r="B581" s="28" t="s">
        <v>134</v>
      </c>
      <c r="C581" s="2" t="s">
        <v>316</v>
      </c>
      <c r="D581" s="28" t="s">
        <v>382</v>
      </c>
      <c r="E581" s="28" t="s">
        <v>11</v>
      </c>
      <c r="F581">
        <v>0</v>
      </c>
      <c r="G581">
        <v>1</v>
      </c>
      <c r="H581">
        <v>1</v>
      </c>
      <c r="I581" s="1">
        <v>0</v>
      </c>
      <c r="J581" s="2">
        <f>VLOOKUP(Query2[[#This Row],[TeamType]],[1]!Query9[[TeamType]:[Pct]], 4, FALSE)</f>
        <v>31</v>
      </c>
      <c r="K581" s="3">
        <f>Query2[[#This Row],[Total]]/Query2[[#This Row],[Team FGtype]]</f>
        <v>3.2258064516129031E-2</v>
      </c>
      <c r="L581">
        <f>VLOOKUP(Query2[[#This Row],[team]],[1]!Query1[[team]:[Total]], 4, FALSE)</f>
        <v>75</v>
      </c>
      <c r="M581" s="3">
        <f>Query2[[#This Row],[Total]]/Query2[[#This Row],[Team Total]]</f>
        <v>1.3333333333333334E-2</v>
      </c>
      <c r="N581" s="4">
        <f>Query2[[#This Row],[Player/Team Total ]]*Query2[[#This Row],[Pct]]</f>
        <v>0</v>
      </c>
    </row>
    <row r="582" spans="1:14" x14ac:dyDescent="0.25">
      <c r="A582">
        <v>2024</v>
      </c>
      <c r="B582" s="28" t="s">
        <v>134</v>
      </c>
      <c r="C582" s="2" t="s">
        <v>486</v>
      </c>
      <c r="D582" s="28" t="s">
        <v>382</v>
      </c>
      <c r="E582" s="28" t="s">
        <v>83</v>
      </c>
      <c r="F582">
        <v>1</v>
      </c>
      <c r="G582">
        <v>0</v>
      </c>
      <c r="H582">
        <v>1</v>
      </c>
      <c r="I582" s="1">
        <v>1</v>
      </c>
      <c r="J582" s="2">
        <f>VLOOKUP(Query2[[#This Row],[TeamType]],[1]!Query9[[TeamType]:[Pct]], 4, FALSE)</f>
        <v>4</v>
      </c>
      <c r="K582" s="3">
        <f>Query2[[#This Row],[Total]]/Query2[[#This Row],[Team FGtype]]</f>
        <v>0.25</v>
      </c>
      <c r="L582">
        <f>VLOOKUP(Query2[[#This Row],[team]],[1]!Query1[[team]:[Total]], 4, FALSE)</f>
        <v>75</v>
      </c>
      <c r="M582" s="3">
        <f>Query2[[#This Row],[Total]]/Query2[[#This Row],[Team Total]]</f>
        <v>1.3333333333333334E-2</v>
      </c>
      <c r="N582" s="4">
        <f>Query2[[#This Row],[Player/Team Total ]]*Query2[[#This Row],[Pct]]</f>
        <v>1.3333333333333334E-2</v>
      </c>
    </row>
    <row r="583" spans="1:14" x14ac:dyDescent="0.25">
      <c r="A583">
        <v>2024</v>
      </c>
      <c r="B583" s="28" t="s">
        <v>134</v>
      </c>
      <c r="C583" s="2" t="s">
        <v>486</v>
      </c>
      <c r="D583" s="28" t="s">
        <v>151</v>
      </c>
      <c r="E583" s="28" t="s">
        <v>83</v>
      </c>
      <c r="F583">
        <v>1</v>
      </c>
      <c r="G583">
        <v>0</v>
      </c>
      <c r="H583">
        <v>1</v>
      </c>
      <c r="I583" s="1">
        <v>1</v>
      </c>
      <c r="J583" s="2">
        <f>VLOOKUP(Query2[[#This Row],[TeamType]],[1]!Query9[[TeamType]:[Pct]], 4, FALSE)</f>
        <v>4</v>
      </c>
      <c r="K583" s="3">
        <f>Query2[[#This Row],[Total]]/Query2[[#This Row],[Team FGtype]]</f>
        <v>0.25</v>
      </c>
      <c r="L583">
        <f>VLOOKUP(Query2[[#This Row],[team]],[1]!Query1[[team]:[Total]], 4, FALSE)</f>
        <v>75</v>
      </c>
      <c r="M583" s="3">
        <f>Query2[[#This Row],[Total]]/Query2[[#This Row],[Team Total]]</f>
        <v>1.3333333333333334E-2</v>
      </c>
      <c r="N583" s="4">
        <f>Query2[[#This Row],[Player/Team Total ]]*Query2[[#This Row],[Pct]]</f>
        <v>1.3333333333333334E-2</v>
      </c>
    </row>
    <row r="584" spans="1:14" x14ac:dyDescent="0.25">
      <c r="A584">
        <v>2024</v>
      </c>
      <c r="B584" s="28" t="s">
        <v>9</v>
      </c>
      <c r="C584" s="2" t="s">
        <v>242</v>
      </c>
      <c r="D584" s="28" t="s">
        <v>152</v>
      </c>
      <c r="E584" s="28" t="s">
        <v>11</v>
      </c>
      <c r="F584">
        <v>1</v>
      </c>
      <c r="G584">
        <v>0</v>
      </c>
      <c r="H584">
        <v>1</v>
      </c>
      <c r="I584" s="1">
        <v>1</v>
      </c>
      <c r="J584" s="2">
        <f>VLOOKUP(Query2[[#This Row],[TeamType]],[1]!Query9[[TeamType]:[Pct]], 4, FALSE)</f>
        <v>24</v>
      </c>
      <c r="K584" s="3">
        <f>Query2[[#This Row],[Total]]/Query2[[#This Row],[Team FGtype]]</f>
        <v>4.1666666666666664E-2</v>
      </c>
      <c r="L584">
        <f>VLOOKUP(Query2[[#This Row],[team]],[1]!Query1[[team]:[Total]], 4, FALSE)</f>
        <v>66</v>
      </c>
      <c r="M584" s="3">
        <f>Query2[[#This Row],[Total]]/Query2[[#This Row],[Team Total]]</f>
        <v>1.5151515151515152E-2</v>
      </c>
      <c r="N584" s="4">
        <f>Query2[[#This Row],[Player/Team Total ]]*Query2[[#This Row],[Pct]]</f>
        <v>1.5151515151515152E-2</v>
      </c>
    </row>
    <row r="585" spans="1:14" x14ac:dyDescent="0.25">
      <c r="A585">
        <v>2024</v>
      </c>
      <c r="B585" s="28" t="s">
        <v>9</v>
      </c>
      <c r="C585" s="2" t="s">
        <v>242</v>
      </c>
      <c r="D585" s="28" t="s">
        <v>143</v>
      </c>
      <c r="E585" s="28" t="s">
        <v>11</v>
      </c>
      <c r="F585">
        <v>0</v>
      </c>
      <c r="G585">
        <v>1</v>
      </c>
      <c r="H585">
        <v>1</v>
      </c>
      <c r="I585" s="1">
        <v>0</v>
      </c>
      <c r="J585" s="2">
        <f>VLOOKUP(Query2[[#This Row],[TeamType]],[1]!Query9[[TeamType]:[Pct]], 4, FALSE)</f>
        <v>24</v>
      </c>
      <c r="K585" s="3">
        <f>Query2[[#This Row],[Total]]/Query2[[#This Row],[Team FGtype]]</f>
        <v>4.1666666666666664E-2</v>
      </c>
      <c r="L585">
        <f>VLOOKUP(Query2[[#This Row],[team]],[1]!Query1[[team]:[Total]], 4, FALSE)</f>
        <v>66</v>
      </c>
      <c r="M585" s="3">
        <f>Query2[[#This Row],[Total]]/Query2[[#This Row],[Team Total]]</f>
        <v>1.5151515151515152E-2</v>
      </c>
      <c r="N585" s="4">
        <f>Query2[[#This Row],[Player/Team Total ]]*Query2[[#This Row],[Pct]]</f>
        <v>0</v>
      </c>
    </row>
    <row r="586" spans="1:14" x14ac:dyDescent="0.25">
      <c r="A586">
        <v>2024</v>
      </c>
      <c r="B586" s="28" t="s">
        <v>9</v>
      </c>
      <c r="C586" s="2" t="s">
        <v>317</v>
      </c>
      <c r="D586" s="28" t="s">
        <v>10</v>
      </c>
      <c r="E586" s="28" t="s">
        <v>83</v>
      </c>
      <c r="F586">
        <v>1</v>
      </c>
      <c r="G586">
        <v>0</v>
      </c>
      <c r="H586">
        <v>1</v>
      </c>
      <c r="I586" s="1">
        <v>1</v>
      </c>
      <c r="J586" s="2">
        <f>VLOOKUP(Query2[[#This Row],[TeamType]],[1]!Query9[[TeamType]:[Pct]], 4, FALSE)</f>
        <v>3</v>
      </c>
      <c r="K586" s="3">
        <f>Query2[[#This Row],[Total]]/Query2[[#This Row],[Team FGtype]]</f>
        <v>0.33333333333333331</v>
      </c>
      <c r="L586">
        <f>VLOOKUP(Query2[[#This Row],[team]],[1]!Query1[[team]:[Total]], 4, FALSE)</f>
        <v>66</v>
      </c>
      <c r="M586" s="3">
        <f>Query2[[#This Row],[Total]]/Query2[[#This Row],[Team Total]]</f>
        <v>1.5151515151515152E-2</v>
      </c>
      <c r="N586" s="4">
        <f>Query2[[#This Row],[Player/Team Total ]]*Query2[[#This Row],[Pct]]</f>
        <v>1.5151515151515152E-2</v>
      </c>
    </row>
    <row r="587" spans="1:14" x14ac:dyDescent="0.25">
      <c r="A587">
        <v>2024</v>
      </c>
      <c r="B587" s="28" t="s">
        <v>31</v>
      </c>
      <c r="C587" s="2" t="s">
        <v>276</v>
      </c>
      <c r="D587" s="28" t="s">
        <v>142</v>
      </c>
      <c r="E587" s="28" t="s">
        <v>18</v>
      </c>
      <c r="F587">
        <v>1</v>
      </c>
      <c r="G587">
        <v>0</v>
      </c>
      <c r="H587">
        <v>1</v>
      </c>
      <c r="I587" s="1">
        <v>1</v>
      </c>
      <c r="J587" s="2">
        <f>VLOOKUP(Query2[[#This Row],[TeamType]],[1]!Query9[[TeamType]:[Pct]], 4, FALSE)</f>
        <v>38</v>
      </c>
      <c r="K587" s="3">
        <f>Query2[[#This Row],[Total]]/Query2[[#This Row],[Team FGtype]]</f>
        <v>2.6315789473684209E-2</v>
      </c>
      <c r="L587">
        <f>VLOOKUP(Query2[[#This Row],[team]],[1]!Query1[[team]:[Total]], 4, FALSE)</f>
        <v>69</v>
      </c>
      <c r="M587" s="3">
        <f>Query2[[#This Row],[Total]]/Query2[[#This Row],[Team Total]]</f>
        <v>1.4492753623188406E-2</v>
      </c>
      <c r="N587" s="4">
        <f>Query2[[#This Row],[Player/Team Total ]]*Query2[[#This Row],[Pct]]</f>
        <v>1.4492753623188406E-2</v>
      </c>
    </row>
    <row r="588" spans="1:14" x14ac:dyDescent="0.25">
      <c r="A588">
        <v>2024</v>
      </c>
      <c r="B588" s="28" t="s">
        <v>9</v>
      </c>
      <c r="C588" s="2" t="s">
        <v>277</v>
      </c>
      <c r="D588" s="28" t="s">
        <v>144</v>
      </c>
      <c r="E588" s="28" t="s">
        <v>18</v>
      </c>
      <c r="F588">
        <v>1</v>
      </c>
      <c r="G588">
        <v>0</v>
      </c>
      <c r="H588">
        <v>1</v>
      </c>
      <c r="I588" s="1">
        <v>1</v>
      </c>
      <c r="J588" s="2">
        <f>VLOOKUP(Query2[[#This Row],[TeamType]],[1]!Query9[[TeamType]:[Pct]], 4, FALSE)</f>
        <v>39</v>
      </c>
      <c r="K588" s="3">
        <f>Query2[[#This Row],[Total]]/Query2[[#This Row],[Team FGtype]]</f>
        <v>2.564102564102564E-2</v>
      </c>
      <c r="L588">
        <f>VLOOKUP(Query2[[#This Row],[team]],[1]!Query1[[team]:[Total]], 4, FALSE)</f>
        <v>66</v>
      </c>
      <c r="M588" s="3">
        <f>Query2[[#This Row],[Total]]/Query2[[#This Row],[Team Total]]</f>
        <v>1.5151515151515152E-2</v>
      </c>
      <c r="N588" s="4">
        <f>Query2[[#This Row],[Player/Team Total ]]*Query2[[#This Row],[Pct]]</f>
        <v>1.5151515151515152E-2</v>
      </c>
    </row>
    <row r="589" spans="1:14" x14ac:dyDescent="0.25">
      <c r="A589">
        <v>2024</v>
      </c>
      <c r="B589" s="28" t="s">
        <v>31</v>
      </c>
      <c r="C589" s="2" t="s">
        <v>276</v>
      </c>
      <c r="D589" s="28" t="s">
        <v>548</v>
      </c>
      <c r="E589" s="28" t="s">
        <v>18</v>
      </c>
      <c r="F589">
        <v>1</v>
      </c>
      <c r="G589">
        <v>0</v>
      </c>
      <c r="H589">
        <v>1</v>
      </c>
      <c r="I589" s="1">
        <v>1</v>
      </c>
      <c r="J589" s="2">
        <f>VLOOKUP(Query2[[#This Row],[TeamType]],[1]!Query9[[TeamType]:[Pct]], 4, FALSE)</f>
        <v>38</v>
      </c>
      <c r="K589" s="3">
        <f>Query2[[#This Row],[Total]]/Query2[[#This Row],[Team FGtype]]</f>
        <v>2.6315789473684209E-2</v>
      </c>
      <c r="L589">
        <f>VLOOKUP(Query2[[#This Row],[team]],[1]!Query1[[team]:[Total]], 4, FALSE)</f>
        <v>69</v>
      </c>
      <c r="M589" s="3">
        <f>Query2[[#This Row],[Total]]/Query2[[#This Row],[Team Total]]</f>
        <v>1.4492753623188406E-2</v>
      </c>
      <c r="N589" s="4">
        <f>Query2[[#This Row],[Player/Team Total ]]*Query2[[#This Row],[Pct]]</f>
        <v>1.4492753623188406E-2</v>
      </c>
    </row>
    <row r="590" spans="1:14" x14ac:dyDescent="0.25">
      <c r="A590">
        <v>2024</v>
      </c>
      <c r="B590" s="28" t="s">
        <v>31</v>
      </c>
      <c r="C590" s="2" t="s">
        <v>258</v>
      </c>
      <c r="D590" s="28" t="s">
        <v>548</v>
      </c>
      <c r="E590" s="28" t="s">
        <v>11</v>
      </c>
      <c r="F590">
        <v>0</v>
      </c>
      <c r="G590">
        <v>1</v>
      </c>
      <c r="H590">
        <v>1</v>
      </c>
      <c r="I590" s="1">
        <v>0</v>
      </c>
      <c r="J590" s="2">
        <f>VLOOKUP(Query2[[#This Row],[TeamType]],[1]!Query9[[TeamType]:[Pct]], 4, FALSE)</f>
        <v>28</v>
      </c>
      <c r="K590" s="3">
        <f>Query2[[#This Row],[Total]]/Query2[[#This Row],[Team FGtype]]</f>
        <v>3.5714285714285712E-2</v>
      </c>
      <c r="L590">
        <f>VLOOKUP(Query2[[#This Row],[team]],[1]!Query1[[team]:[Total]], 4, FALSE)</f>
        <v>69</v>
      </c>
      <c r="M590" s="3">
        <f>Query2[[#This Row],[Total]]/Query2[[#This Row],[Team Total]]</f>
        <v>1.4492753623188406E-2</v>
      </c>
      <c r="N590" s="4">
        <f>Query2[[#This Row],[Player/Team Total ]]*Query2[[#This Row],[Pct]]</f>
        <v>0</v>
      </c>
    </row>
    <row r="591" spans="1:14" x14ac:dyDescent="0.25">
      <c r="A591">
        <v>2024</v>
      </c>
      <c r="B591" s="28" t="s">
        <v>9</v>
      </c>
      <c r="C591" s="2" t="s">
        <v>317</v>
      </c>
      <c r="D591" s="28" t="s">
        <v>153</v>
      </c>
      <c r="E591" s="28" t="s">
        <v>83</v>
      </c>
      <c r="F591">
        <v>1</v>
      </c>
      <c r="G591">
        <v>0</v>
      </c>
      <c r="H591">
        <v>1</v>
      </c>
      <c r="I591" s="1">
        <v>1</v>
      </c>
      <c r="J591" s="2">
        <f>VLOOKUP(Query2[[#This Row],[TeamType]],[1]!Query9[[TeamType]:[Pct]], 4, FALSE)</f>
        <v>3</v>
      </c>
      <c r="K591" s="3">
        <f>Query2[[#This Row],[Total]]/Query2[[#This Row],[Team FGtype]]</f>
        <v>0.33333333333333331</v>
      </c>
      <c r="L591">
        <f>VLOOKUP(Query2[[#This Row],[team]],[1]!Query1[[team]:[Total]], 4, FALSE)</f>
        <v>66</v>
      </c>
      <c r="M591" s="3">
        <f>Query2[[#This Row],[Total]]/Query2[[#This Row],[Team Total]]</f>
        <v>1.5151515151515152E-2</v>
      </c>
      <c r="N591" s="4">
        <f>Query2[[#This Row],[Player/Team Total ]]*Query2[[#This Row],[Pct]]</f>
        <v>1.5151515151515152E-2</v>
      </c>
    </row>
    <row r="592" spans="1:14" x14ac:dyDescent="0.25">
      <c r="A592">
        <v>2024</v>
      </c>
      <c r="B592" s="28" t="s">
        <v>9</v>
      </c>
      <c r="C592" s="2" t="s">
        <v>317</v>
      </c>
      <c r="D592" s="28" t="s">
        <v>130</v>
      </c>
      <c r="E592" s="28" t="s">
        <v>83</v>
      </c>
      <c r="F592">
        <v>1</v>
      </c>
      <c r="G592">
        <v>0</v>
      </c>
      <c r="H592">
        <v>1</v>
      </c>
      <c r="I592" s="1">
        <v>1</v>
      </c>
      <c r="J592" s="2">
        <f>VLOOKUP(Query2[[#This Row],[TeamType]],[1]!Query9[[TeamType]:[Pct]], 4, FALSE)</f>
        <v>3</v>
      </c>
      <c r="K592" s="3">
        <f>Query2[[#This Row],[Total]]/Query2[[#This Row],[Team FGtype]]</f>
        <v>0.33333333333333331</v>
      </c>
      <c r="L592">
        <f>VLOOKUP(Query2[[#This Row],[team]],[1]!Query1[[team]:[Total]], 4, FALSE)</f>
        <v>66</v>
      </c>
      <c r="M592" s="3">
        <f>Query2[[#This Row],[Total]]/Query2[[#This Row],[Team Total]]</f>
        <v>1.5151515151515152E-2</v>
      </c>
      <c r="N592" s="4">
        <f>Query2[[#This Row],[Player/Team Total ]]*Query2[[#This Row],[Pct]]</f>
        <v>1.5151515151515152E-2</v>
      </c>
    </row>
    <row r="593" spans="1:14" x14ac:dyDescent="0.25">
      <c r="A593">
        <v>2024</v>
      </c>
      <c r="B593" s="28" t="s">
        <v>29</v>
      </c>
      <c r="C593" s="2" t="s">
        <v>240</v>
      </c>
      <c r="D593" s="28" t="s">
        <v>495</v>
      </c>
      <c r="E593" s="28" t="s">
        <v>18</v>
      </c>
      <c r="F593">
        <v>1</v>
      </c>
      <c r="G593">
        <v>0</v>
      </c>
      <c r="H593">
        <v>1</v>
      </c>
      <c r="I593" s="1">
        <v>1</v>
      </c>
      <c r="J593" s="2">
        <f>VLOOKUP(Query2[[#This Row],[TeamType]],[1]!Query9[[TeamType]:[Pct]], 4, FALSE)</f>
        <v>60</v>
      </c>
      <c r="K593" s="3">
        <f>Query2[[#This Row],[Total]]/Query2[[#This Row],[Team FGtype]]</f>
        <v>1.6666666666666666E-2</v>
      </c>
      <c r="L593">
        <f>VLOOKUP(Query2[[#This Row],[team]],[1]!Query1[[team]:[Total]], 4, FALSE)</f>
        <v>94</v>
      </c>
      <c r="M593" s="3">
        <f>Query2[[#This Row],[Total]]/Query2[[#This Row],[Team Total]]</f>
        <v>1.0638297872340425E-2</v>
      </c>
      <c r="N593" s="4">
        <f>Query2[[#This Row],[Player/Team Total ]]*Query2[[#This Row],[Pct]]</f>
        <v>1.0638297872340425E-2</v>
      </c>
    </row>
    <row r="594" spans="1:14" x14ac:dyDescent="0.25">
      <c r="A594">
        <v>2024</v>
      </c>
      <c r="B594" s="28" t="s">
        <v>29</v>
      </c>
      <c r="C594" s="2" t="s">
        <v>274</v>
      </c>
      <c r="D594" s="28" t="s">
        <v>514</v>
      </c>
      <c r="E594" s="28" t="s">
        <v>11</v>
      </c>
      <c r="F594">
        <v>0</v>
      </c>
      <c r="G594">
        <v>1</v>
      </c>
      <c r="H594">
        <v>1</v>
      </c>
      <c r="I594" s="1">
        <v>0</v>
      </c>
      <c r="J594" s="2">
        <f>VLOOKUP(Query2[[#This Row],[TeamType]],[1]!Query9[[TeamType]:[Pct]], 4, FALSE)</f>
        <v>29</v>
      </c>
      <c r="K594" s="3">
        <f>Query2[[#This Row],[Total]]/Query2[[#This Row],[Team FGtype]]</f>
        <v>3.4482758620689655E-2</v>
      </c>
      <c r="L594">
        <f>VLOOKUP(Query2[[#This Row],[team]],[1]!Query1[[team]:[Total]], 4, FALSE)</f>
        <v>94</v>
      </c>
      <c r="M594" s="3">
        <f>Query2[[#This Row],[Total]]/Query2[[#This Row],[Team Total]]</f>
        <v>1.0638297872340425E-2</v>
      </c>
      <c r="N594" s="4">
        <f>Query2[[#This Row],[Player/Team Total ]]*Query2[[#This Row],[Pct]]</f>
        <v>0</v>
      </c>
    </row>
    <row r="595" spans="1:14" x14ac:dyDescent="0.25">
      <c r="A595">
        <v>2024</v>
      </c>
      <c r="B595" s="28" t="s">
        <v>9</v>
      </c>
      <c r="C595" s="2" t="s">
        <v>277</v>
      </c>
      <c r="D595" s="28" t="s">
        <v>153</v>
      </c>
      <c r="E595" s="28" t="s">
        <v>18</v>
      </c>
      <c r="F595">
        <v>1</v>
      </c>
      <c r="G595">
        <v>0</v>
      </c>
      <c r="H595">
        <v>1</v>
      </c>
      <c r="I595" s="1">
        <v>1</v>
      </c>
      <c r="J595" s="2">
        <f>VLOOKUP(Query2[[#This Row],[TeamType]],[1]!Query9[[TeamType]:[Pct]], 4, FALSE)</f>
        <v>39</v>
      </c>
      <c r="K595" s="3">
        <f>Query2[[#This Row],[Total]]/Query2[[#This Row],[Team FGtype]]</f>
        <v>2.564102564102564E-2</v>
      </c>
      <c r="L595">
        <f>VLOOKUP(Query2[[#This Row],[team]],[1]!Query1[[team]:[Total]], 4, FALSE)</f>
        <v>66</v>
      </c>
      <c r="M595" s="3">
        <f>Query2[[#This Row],[Total]]/Query2[[#This Row],[Team Total]]</f>
        <v>1.5151515151515152E-2</v>
      </c>
      <c r="N595" s="4">
        <f>Query2[[#This Row],[Player/Team Total ]]*Query2[[#This Row],[Pct]]</f>
        <v>1.5151515151515152E-2</v>
      </c>
    </row>
    <row r="598" spans="1:14" x14ac:dyDescent="0.25">
      <c r="B598">
        <f>0.6*(0.7143)+0.5*(0.2857)</f>
        <v>0.57142999999999999</v>
      </c>
      <c r="D598" s="4">
        <f>M3+M62</f>
        <v>0.33247311827956988</v>
      </c>
      <c r="E598">
        <f>B598*D598</f>
        <v>0.1899851139784946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7C4D-49B5-442E-B576-147DDD603ADD}">
  <sheetPr codeName="Sheet4"/>
  <dimension ref="A1:J326"/>
  <sheetViews>
    <sheetView zoomScale="115" zoomScaleNormal="115" workbookViewId="0">
      <selection activeCell="C5" sqref="C5:F5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9" bestFit="1" customWidth="1"/>
    <col min="5" max="5" width="7.42578125" bestFit="1" customWidth="1"/>
    <col min="6" max="6" width="7.7109375" bestFit="1" customWidth="1"/>
    <col min="7" max="7" width="6.140625" style="1" bestFit="1" customWidth="1"/>
    <col min="8" max="8" width="13" bestFit="1" customWidth="1"/>
    <col min="9" max="9" width="20" style="3" bestFit="1" customWidth="1"/>
    <col min="10" max="10" width="12.140625" style="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s="1" t="s">
        <v>8</v>
      </c>
      <c r="H1" t="s">
        <v>238</v>
      </c>
      <c r="I1" s="3" t="s">
        <v>325</v>
      </c>
      <c r="J1" s="3" t="s">
        <v>355</v>
      </c>
    </row>
    <row r="2" spans="1:10" x14ac:dyDescent="0.25">
      <c r="A2">
        <v>2024</v>
      </c>
      <c r="B2" s="28" t="s">
        <v>29</v>
      </c>
      <c r="C2" s="28" t="s">
        <v>30</v>
      </c>
      <c r="D2">
        <v>17</v>
      </c>
      <c r="E2">
        <v>16</v>
      </c>
      <c r="F2">
        <v>33</v>
      </c>
      <c r="G2" s="29">
        <v>0.52</v>
      </c>
      <c r="H2" s="28">
        <f>VLOOKUP(Query3[[#This Row],[team]],[1]!Query1[[team]:[Total]], 4, FALSE)</f>
        <v>94</v>
      </c>
      <c r="I2" s="3">
        <f>Query3[[#This Row],[Total]]/Query3[[#This Row],[Team Total]]</f>
        <v>0.35106382978723405</v>
      </c>
      <c r="J2" s="3">
        <f>Query3[[#This Row],[Player/Team Total ]]*Query3[[#This Row],[Pct]]</f>
        <v>0.18255319148936172</v>
      </c>
    </row>
    <row r="3" spans="1:10" x14ac:dyDescent="0.25">
      <c r="A3">
        <v>2024</v>
      </c>
      <c r="B3" s="28" t="s">
        <v>33</v>
      </c>
      <c r="C3" s="28" t="s">
        <v>34</v>
      </c>
      <c r="D3">
        <v>12</v>
      </c>
      <c r="E3">
        <v>19</v>
      </c>
      <c r="F3">
        <v>31</v>
      </c>
      <c r="G3" s="29">
        <v>0.39</v>
      </c>
      <c r="H3" s="28">
        <f>VLOOKUP(Query3[[#This Row],[team]],[1]!Query1[[team]:[Total]], 4, FALSE)</f>
        <v>99</v>
      </c>
      <c r="I3" s="3">
        <f>Query3[[#This Row],[Total]]/Query3[[#This Row],[Team Total]]</f>
        <v>0.31313131313131315</v>
      </c>
      <c r="J3" s="3">
        <f>Query3[[#This Row],[Player/Team Total ]]*Query3[[#This Row],[Pct]]</f>
        <v>0.12212121212121213</v>
      </c>
    </row>
    <row r="4" spans="1:10" x14ac:dyDescent="0.25">
      <c r="A4">
        <v>2024</v>
      </c>
      <c r="B4" s="28" t="s">
        <v>13</v>
      </c>
      <c r="C4" s="28" t="s">
        <v>90</v>
      </c>
      <c r="D4">
        <v>12</v>
      </c>
      <c r="E4">
        <v>16</v>
      </c>
      <c r="F4">
        <v>28</v>
      </c>
      <c r="G4" s="29">
        <v>0.43</v>
      </c>
      <c r="H4" s="28">
        <f>VLOOKUP(Query3[[#This Row],[team]],[1]!Query1[[team]:[Total]], 4, FALSE)</f>
        <v>98</v>
      </c>
      <c r="I4" s="3">
        <f>Query3[[#This Row],[Total]]/Query3[[#This Row],[Team Total]]</f>
        <v>0.2857142857142857</v>
      </c>
      <c r="J4" s="3">
        <f>Query3[[#This Row],[Player/Team Total ]]*Query3[[#This Row],[Pct]]</f>
        <v>0.12285714285714285</v>
      </c>
    </row>
    <row r="5" spans="1:10" x14ac:dyDescent="0.25">
      <c r="A5">
        <v>2024</v>
      </c>
      <c r="B5" s="28" t="s">
        <v>22</v>
      </c>
      <c r="C5" s="28" t="s">
        <v>23</v>
      </c>
      <c r="D5">
        <v>12</v>
      </c>
      <c r="E5">
        <v>15</v>
      </c>
      <c r="F5">
        <v>27</v>
      </c>
      <c r="G5" s="29">
        <v>0.44</v>
      </c>
      <c r="H5" s="28">
        <f>VLOOKUP(Query3[[#This Row],[team]],[1]!Query1[[team]:[Total]], 4, FALSE)</f>
        <v>93</v>
      </c>
      <c r="I5" s="3">
        <f>Query3[[#This Row],[Total]]/Query3[[#This Row],[Team Total]]</f>
        <v>0.29032258064516131</v>
      </c>
      <c r="J5" s="3">
        <f>Query3[[#This Row],[Player/Team Total ]]*Query3[[#This Row],[Pct]]</f>
        <v>0.12774193548387097</v>
      </c>
    </row>
    <row r="6" spans="1:10" x14ac:dyDescent="0.25">
      <c r="A6">
        <v>2024</v>
      </c>
      <c r="B6" s="28" t="s">
        <v>13</v>
      </c>
      <c r="C6" s="28" t="s">
        <v>20</v>
      </c>
      <c r="D6">
        <v>9</v>
      </c>
      <c r="E6">
        <v>15</v>
      </c>
      <c r="F6">
        <v>24</v>
      </c>
      <c r="G6" s="29">
        <v>0.38</v>
      </c>
      <c r="H6" s="28">
        <f>VLOOKUP(Query3[[#This Row],[team]],[1]!Query1[[team]:[Total]], 4, FALSE)</f>
        <v>98</v>
      </c>
      <c r="I6" s="3">
        <f>Query3[[#This Row],[Total]]/Query3[[#This Row],[Team Total]]</f>
        <v>0.24489795918367346</v>
      </c>
      <c r="J6" s="3">
        <f>Query3[[#This Row],[Player/Team Total ]]*Query3[[#This Row],[Pct]]</f>
        <v>9.3061224489795924E-2</v>
      </c>
    </row>
    <row r="7" spans="1:10" x14ac:dyDescent="0.25">
      <c r="A7">
        <v>2024</v>
      </c>
      <c r="B7" s="28" t="s">
        <v>70</v>
      </c>
      <c r="C7" s="28" t="s">
        <v>80</v>
      </c>
      <c r="D7">
        <v>12</v>
      </c>
      <c r="E7">
        <v>11</v>
      </c>
      <c r="F7">
        <v>23</v>
      </c>
      <c r="G7" s="29">
        <v>0.52</v>
      </c>
      <c r="H7" s="28">
        <f>VLOOKUP(Query3[[#This Row],[team]],[1]!Query1[[team]:[Total]], 4, FALSE)</f>
        <v>88</v>
      </c>
      <c r="I7" s="3">
        <f>Query3[[#This Row],[Total]]/Query3[[#This Row],[Team Total]]</f>
        <v>0.26136363636363635</v>
      </c>
      <c r="J7" s="3">
        <f>Query3[[#This Row],[Player/Team Total ]]*Query3[[#This Row],[Pct]]</f>
        <v>0.1359090909090909</v>
      </c>
    </row>
    <row r="8" spans="1:10" x14ac:dyDescent="0.25">
      <c r="A8">
        <v>2024</v>
      </c>
      <c r="B8" s="28" t="s">
        <v>46</v>
      </c>
      <c r="C8" s="28" t="s">
        <v>47</v>
      </c>
      <c r="D8">
        <v>12</v>
      </c>
      <c r="E8">
        <v>11</v>
      </c>
      <c r="F8">
        <v>23</v>
      </c>
      <c r="G8" s="29">
        <v>0.52</v>
      </c>
      <c r="H8" s="28">
        <f>VLOOKUP(Query3[[#This Row],[team]],[1]!Query1[[team]:[Total]], 4, FALSE)</f>
        <v>71</v>
      </c>
      <c r="I8" s="3">
        <f>Query3[[#This Row],[Total]]/Query3[[#This Row],[Team Total]]</f>
        <v>0.323943661971831</v>
      </c>
      <c r="J8" s="3">
        <f>Query3[[#This Row],[Player/Team Total ]]*Query3[[#This Row],[Pct]]</f>
        <v>0.16845070422535213</v>
      </c>
    </row>
    <row r="9" spans="1:10" x14ac:dyDescent="0.25">
      <c r="A9">
        <v>2024</v>
      </c>
      <c r="B9" s="28" t="s">
        <v>25</v>
      </c>
      <c r="C9" s="28" t="s">
        <v>58</v>
      </c>
      <c r="D9">
        <v>11</v>
      </c>
      <c r="E9">
        <v>12</v>
      </c>
      <c r="F9">
        <v>23</v>
      </c>
      <c r="G9" s="29">
        <v>0.48</v>
      </c>
      <c r="H9" s="28">
        <f>VLOOKUP(Query3[[#This Row],[team]],[1]!Query1[[team]:[Total]], 4, FALSE)</f>
        <v>87</v>
      </c>
      <c r="I9" s="3">
        <f>Query3[[#This Row],[Total]]/Query3[[#This Row],[Team Total]]</f>
        <v>0.26436781609195403</v>
      </c>
      <c r="J9" s="3">
        <f>Query3[[#This Row],[Player/Team Total ]]*Query3[[#This Row],[Pct]]</f>
        <v>0.12689655172413794</v>
      </c>
    </row>
    <row r="10" spans="1:10" x14ac:dyDescent="0.25">
      <c r="A10">
        <v>2024</v>
      </c>
      <c r="B10" s="28" t="s">
        <v>44</v>
      </c>
      <c r="C10" s="28" t="s">
        <v>119</v>
      </c>
      <c r="D10">
        <v>10</v>
      </c>
      <c r="E10">
        <v>12</v>
      </c>
      <c r="F10">
        <v>22</v>
      </c>
      <c r="G10" s="29">
        <v>0.45</v>
      </c>
      <c r="H10" s="28">
        <f>VLOOKUP(Query3[[#This Row],[team]],[1]!Query1[[team]:[Total]], 4, FALSE)</f>
        <v>82</v>
      </c>
      <c r="I10" s="3">
        <f>Query3[[#This Row],[Total]]/Query3[[#This Row],[Team Total]]</f>
        <v>0.26829268292682928</v>
      </c>
      <c r="J10" s="3">
        <f>Query3[[#This Row],[Player/Team Total ]]*Query3[[#This Row],[Pct]]</f>
        <v>0.12073170731707318</v>
      </c>
    </row>
    <row r="11" spans="1:10" x14ac:dyDescent="0.25">
      <c r="A11">
        <v>2024</v>
      </c>
      <c r="B11" s="28" t="s">
        <v>102</v>
      </c>
      <c r="C11" s="28" t="s">
        <v>103</v>
      </c>
      <c r="D11">
        <v>8</v>
      </c>
      <c r="E11">
        <v>12</v>
      </c>
      <c r="F11">
        <v>20</v>
      </c>
      <c r="G11" s="29">
        <v>0.4</v>
      </c>
      <c r="H11" s="28">
        <f>VLOOKUP(Query3[[#This Row],[team]],[1]!Query1[[team]:[Total]], 4, FALSE)</f>
        <v>61</v>
      </c>
      <c r="I11" s="3">
        <f>Query3[[#This Row],[Total]]/Query3[[#This Row],[Team Total]]</f>
        <v>0.32786885245901637</v>
      </c>
      <c r="J11" s="3">
        <f>Query3[[#This Row],[Player/Team Total ]]*Query3[[#This Row],[Pct]]</f>
        <v>0.13114754098360656</v>
      </c>
    </row>
    <row r="12" spans="1:10" x14ac:dyDescent="0.25">
      <c r="A12">
        <v>2024</v>
      </c>
      <c r="B12" s="28" t="s">
        <v>29</v>
      </c>
      <c r="C12" s="28" t="s">
        <v>129</v>
      </c>
      <c r="D12">
        <v>7</v>
      </c>
      <c r="E12">
        <v>13</v>
      </c>
      <c r="F12">
        <v>20</v>
      </c>
      <c r="G12" s="29">
        <v>0.35</v>
      </c>
      <c r="H12" s="28">
        <f>VLOOKUP(Query3[[#This Row],[team]],[1]!Query1[[team]:[Total]], 4, FALSE)</f>
        <v>94</v>
      </c>
      <c r="I12" s="3">
        <f>Query3[[#This Row],[Total]]/Query3[[#This Row],[Team Total]]</f>
        <v>0.21276595744680851</v>
      </c>
      <c r="J12" s="3">
        <f>Query3[[#This Row],[Player/Team Total ]]*Query3[[#This Row],[Pct]]</f>
        <v>7.4468085106382975E-2</v>
      </c>
    </row>
    <row r="13" spans="1:10" x14ac:dyDescent="0.25">
      <c r="A13">
        <v>2024</v>
      </c>
      <c r="B13" s="28" t="s">
        <v>59</v>
      </c>
      <c r="C13" s="28" t="s">
        <v>86</v>
      </c>
      <c r="D13">
        <v>11</v>
      </c>
      <c r="E13">
        <v>9</v>
      </c>
      <c r="F13">
        <v>20</v>
      </c>
      <c r="G13" s="29">
        <v>0.55000000000000004</v>
      </c>
      <c r="H13" s="28">
        <f>VLOOKUP(Query3[[#This Row],[team]],[1]!Query1[[team]:[Total]], 4, FALSE)</f>
        <v>76</v>
      </c>
      <c r="I13" s="3">
        <f>Query3[[#This Row],[Total]]/Query3[[#This Row],[Team Total]]</f>
        <v>0.26315789473684209</v>
      </c>
      <c r="J13" s="3">
        <f>Query3[[#This Row],[Player/Team Total ]]*Query3[[#This Row],[Pct]]</f>
        <v>0.14473684210526316</v>
      </c>
    </row>
    <row r="14" spans="1:10" x14ac:dyDescent="0.25">
      <c r="A14">
        <v>2024</v>
      </c>
      <c r="B14" s="28" t="s">
        <v>22</v>
      </c>
      <c r="C14" s="28" t="s">
        <v>62</v>
      </c>
      <c r="D14">
        <v>11</v>
      </c>
      <c r="E14">
        <v>9</v>
      </c>
      <c r="F14">
        <v>20</v>
      </c>
      <c r="G14" s="29">
        <v>0.55000000000000004</v>
      </c>
      <c r="H14" s="28">
        <f>VLOOKUP(Query3[[#This Row],[team]],[1]!Query1[[team]:[Total]], 4, FALSE)</f>
        <v>93</v>
      </c>
      <c r="I14" s="3">
        <f>Query3[[#This Row],[Total]]/Query3[[#This Row],[Team Total]]</f>
        <v>0.21505376344086022</v>
      </c>
      <c r="J14" s="3">
        <f>Query3[[#This Row],[Player/Team Total ]]*Query3[[#This Row],[Pct]]</f>
        <v>0.11827956989247312</v>
      </c>
    </row>
    <row r="15" spans="1:10" x14ac:dyDescent="0.25">
      <c r="A15">
        <v>2024</v>
      </c>
      <c r="B15" s="28" t="s">
        <v>66</v>
      </c>
      <c r="C15" s="28" t="s">
        <v>224</v>
      </c>
      <c r="D15">
        <v>13</v>
      </c>
      <c r="E15">
        <v>6</v>
      </c>
      <c r="F15">
        <v>19</v>
      </c>
      <c r="G15" s="29">
        <v>0.68</v>
      </c>
      <c r="H15" s="28">
        <f>VLOOKUP(Query3[[#This Row],[team]],[1]!Query1[[team]:[Total]], 4, FALSE)</f>
        <v>87</v>
      </c>
      <c r="I15" s="3">
        <f>Query3[[#This Row],[Total]]/Query3[[#This Row],[Team Total]]</f>
        <v>0.21839080459770116</v>
      </c>
      <c r="J15" s="3">
        <f>Query3[[#This Row],[Player/Team Total ]]*Query3[[#This Row],[Pct]]</f>
        <v>0.1485057471264368</v>
      </c>
    </row>
    <row r="16" spans="1:10" x14ac:dyDescent="0.25">
      <c r="A16">
        <v>2024</v>
      </c>
      <c r="B16" s="28" t="s">
        <v>31</v>
      </c>
      <c r="C16" s="28" t="s">
        <v>39</v>
      </c>
      <c r="D16">
        <v>9</v>
      </c>
      <c r="E16">
        <v>10</v>
      </c>
      <c r="F16">
        <v>19</v>
      </c>
      <c r="G16" s="29">
        <v>0.47</v>
      </c>
      <c r="H16" s="28">
        <f>VLOOKUP(Query3[[#This Row],[team]],[1]!Query1[[team]:[Total]], 4, FALSE)</f>
        <v>69</v>
      </c>
      <c r="I16" s="3">
        <f>Query3[[#This Row],[Total]]/Query3[[#This Row],[Team Total]]</f>
        <v>0.27536231884057971</v>
      </c>
      <c r="J16" s="3">
        <f>Query3[[#This Row],[Player/Team Total ]]*Query3[[#This Row],[Pct]]</f>
        <v>0.12942028985507245</v>
      </c>
    </row>
    <row r="17" spans="1:10" x14ac:dyDescent="0.25">
      <c r="A17">
        <v>2024</v>
      </c>
      <c r="B17" s="28" t="s">
        <v>35</v>
      </c>
      <c r="C17" s="28" t="s">
        <v>36</v>
      </c>
      <c r="D17">
        <v>6</v>
      </c>
      <c r="E17">
        <v>13</v>
      </c>
      <c r="F17">
        <v>19</v>
      </c>
      <c r="G17" s="29">
        <v>0.32</v>
      </c>
      <c r="H17" s="28">
        <f>VLOOKUP(Query3[[#This Row],[team]],[1]!Query1[[team]:[Total]], 4, FALSE)</f>
        <v>79</v>
      </c>
      <c r="I17" s="3">
        <f>Query3[[#This Row],[Total]]/Query3[[#This Row],[Team Total]]</f>
        <v>0.24050632911392406</v>
      </c>
      <c r="J17" s="3">
        <f>Query3[[#This Row],[Player/Team Total ]]*Query3[[#This Row],[Pct]]</f>
        <v>7.6962025316455698E-2</v>
      </c>
    </row>
    <row r="18" spans="1:10" x14ac:dyDescent="0.25">
      <c r="A18">
        <v>2024</v>
      </c>
      <c r="B18" s="28" t="s">
        <v>33</v>
      </c>
      <c r="C18" s="28" t="s">
        <v>38</v>
      </c>
      <c r="D18">
        <v>8</v>
      </c>
      <c r="E18">
        <v>11</v>
      </c>
      <c r="F18">
        <v>19</v>
      </c>
      <c r="G18" s="29">
        <v>0.42</v>
      </c>
      <c r="H18" s="28">
        <f>VLOOKUP(Query3[[#This Row],[team]],[1]!Query1[[team]:[Total]], 4, FALSE)</f>
        <v>99</v>
      </c>
      <c r="I18" s="3">
        <f>Query3[[#This Row],[Total]]/Query3[[#This Row],[Team Total]]</f>
        <v>0.19191919191919191</v>
      </c>
      <c r="J18" s="3">
        <f>Query3[[#This Row],[Player/Team Total ]]*Query3[[#This Row],[Pct]]</f>
        <v>8.0606060606060598E-2</v>
      </c>
    </row>
    <row r="19" spans="1:10" x14ac:dyDescent="0.25">
      <c r="A19">
        <v>2024</v>
      </c>
      <c r="B19" s="28" t="s">
        <v>33</v>
      </c>
      <c r="C19" s="28" t="s">
        <v>141</v>
      </c>
      <c r="D19">
        <v>8</v>
      </c>
      <c r="E19">
        <v>11</v>
      </c>
      <c r="F19">
        <v>19</v>
      </c>
      <c r="G19" s="29">
        <v>0.42</v>
      </c>
      <c r="H19" s="28">
        <f>VLOOKUP(Query3[[#This Row],[team]],[1]!Query1[[team]:[Total]], 4, FALSE)</f>
        <v>99</v>
      </c>
      <c r="I19" s="3">
        <f>Query3[[#This Row],[Total]]/Query3[[#This Row],[Team Total]]</f>
        <v>0.19191919191919191</v>
      </c>
      <c r="J19" s="3">
        <f>Query3[[#This Row],[Player/Team Total ]]*Query3[[#This Row],[Pct]]</f>
        <v>8.0606060606060598E-2</v>
      </c>
    </row>
    <row r="20" spans="1:10" x14ac:dyDescent="0.25">
      <c r="A20">
        <v>2024</v>
      </c>
      <c r="B20" s="28" t="s">
        <v>134</v>
      </c>
      <c r="C20" s="28" t="s">
        <v>136</v>
      </c>
      <c r="D20">
        <v>8</v>
      </c>
      <c r="E20">
        <v>10</v>
      </c>
      <c r="F20">
        <v>18</v>
      </c>
      <c r="G20" s="29">
        <v>0.44</v>
      </c>
      <c r="H20" s="28">
        <f>VLOOKUP(Query3[[#This Row],[team]],[1]!Query1[[team]:[Total]], 4, FALSE)</f>
        <v>75</v>
      </c>
      <c r="I20" s="3">
        <f>Query3[[#This Row],[Total]]/Query3[[#This Row],[Team Total]]</f>
        <v>0.24</v>
      </c>
      <c r="J20" s="3">
        <f>Query3[[#This Row],[Player/Team Total ]]*Query3[[#This Row],[Pct]]</f>
        <v>0.1056</v>
      </c>
    </row>
    <row r="21" spans="1:10" x14ac:dyDescent="0.25">
      <c r="A21">
        <v>2024</v>
      </c>
      <c r="B21" s="28" t="s">
        <v>102</v>
      </c>
      <c r="C21" s="28" t="s">
        <v>189</v>
      </c>
      <c r="D21">
        <v>7</v>
      </c>
      <c r="E21">
        <v>11</v>
      </c>
      <c r="F21">
        <v>18</v>
      </c>
      <c r="G21" s="29">
        <v>0.39</v>
      </c>
      <c r="H21" s="28">
        <f>VLOOKUP(Query3[[#This Row],[team]],[1]!Query1[[team]:[Total]], 4, FALSE)</f>
        <v>61</v>
      </c>
      <c r="I21" s="3">
        <f>Query3[[#This Row],[Total]]/Query3[[#This Row],[Team Total]]</f>
        <v>0.29508196721311475</v>
      </c>
      <c r="J21" s="3">
        <f>Query3[[#This Row],[Player/Team Total ]]*Query3[[#This Row],[Pct]]</f>
        <v>0.11508196721311476</v>
      </c>
    </row>
    <row r="22" spans="1:10" x14ac:dyDescent="0.25">
      <c r="A22">
        <v>2024</v>
      </c>
      <c r="B22" s="28" t="s">
        <v>31</v>
      </c>
      <c r="C22" s="28" t="s">
        <v>32</v>
      </c>
      <c r="D22">
        <v>10</v>
      </c>
      <c r="E22">
        <v>8</v>
      </c>
      <c r="F22">
        <v>18</v>
      </c>
      <c r="G22" s="29">
        <v>0.56000000000000005</v>
      </c>
      <c r="H22" s="28">
        <f>VLOOKUP(Query3[[#This Row],[team]],[1]!Query1[[team]:[Total]], 4, FALSE)</f>
        <v>69</v>
      </c>
      <c r="I22" s="3">
        <f>Query3[[#This Row],[Total]]/Query3[[#This Row],[Team Total]]</f>
        <v>0.2608695652173913</v>
      </c>
      <c r="J22" s="3">
        <f>Query3[[#This Row],[Player/Team Total ]]*Query3[[#This Row],[Pct]]</f>
        <v>0.14608695652173914</v>
      </c>
    </row>
    <row r="23" spans="1:10" x14ac:dyDescent="0.25">
      <c r="A23">
        <v>2024</v>
      </c>
      <c r="B23" s="28" t="s">
        <v>66</v>
      </c>
      <c r="C23" s="28" t="s">
        <v>68</v>
      </c>
      <c r="D23">
        <v>8</v>
      </c>
      <c r="E23">
        <v>10</v>
      </c>
      <c r="F23">
        <v>18</v>
      </c>
      <c r="G23" s="29">
        <v>0.44</v>
      </c>
      <c r="H23" s="28">
        <f>VLOOKUP(Query3[[#This Row],[team]],[1]!Query1[[team]:[Total]], 4, FALSE)</f>
        <v>87</v>
      </c>
      <c r="I23" s="3">
        <f>Query3[[#This Row],[Total]]/Query3[[#This Row],[Team Total]]</f>
        <v>0.20689655172413793</v>
      </c>
      <c r="J23" s="3">
        <f>Query3[[#This Row],[Player/Team Total ]]*Query3[[#This Row],[Pct]]</f>
        <v>9.1034482758620694E-2</v>
      </c>
    </row>
    <row r="24" spans="1:10" x14ac:dyDescent="0.25">
      <c r="A24">
        <v>2024</v>
      </c>
      <c r="B24" s="28" t="s">
        <v>44</v>
      </c>
      <c r="C24" s="28" t="s">
        <v>45</v>
      </c>
      <c r="D24">
        <v>7</v>
      </c>
      <c r="E24">
        <v>11</v>
      </c>
      <c r="F24">
        <v>18</v>
      </c>
      <c r="G24" s="29">
        <v>0.39</v>
      </c>
      <c r="H24" s="28">
        <f>VLOOKUP(Query3[[#This Row],[team]],[1]!Query1[[team]:[Total]], 4, FALSE)</f>
        <v>82</v>
      </c>
      <c r="I24" s="3">
        <f>Query3[[#This Row],[Total]]/Query3[[#This Row],[Team Total]]</f>
        <v>0.21951219512195122</v>
      </c>
      <c r="J24" s="3">
        <f>Query3[[#This Row],[Player/Team Total ]]*Query3[[#This Row],[Pct]]</f>
        <v>8.5609756097560982E-2</v>
      </c>
    </row>
    <row r="25" spans="1:10" x14ac:dyDescent="0.25">
      <c r="A25">
        <v>2024</v>
      </c>
      <c r="B25" s="28" t="s">
        <v>49</v>
      </c>
      <c r="C25" s="28" t="s">
        <v>112</v>
      </c>
      <c r="D25">
        <v>7</v>
      </c>
      <c r="E25">
        <v>11</v>
      </c>
      <c r="F25">
        <v>18</v>
      </c>
      <c r="G25" s="29">
        <v>0.39</v>
      </c>
      <c r="H25" s="28">
        <f>VLOOKUP(Query3[[#This Row],[team]],[1]!Query1[[team]:[Total]], 4, FALSE)</f>
        <v>79</v>
      </c>
      <c r="I25" s="3">
        <f>Query3[[#This Row],[Total]]/Query3[[#This Row],[Team Total]]</f>
        <v>0.22784810126582278</v>
      </c>
      <c r="J25" s="3">
        <f>Query3[[#This Row],[Player/Team Total ]]*Query3[[#This Row],[Pct]]</f>
        <v>8.8860759493670879E-2</v>
      </c>
    </row>
    <row r="26" spans="1:10" x14ac:dyDescent="0.25">
      <c r="A26">
        <v>2024</v>
      </c>
      <c r="B26" s="28" t="s">
        <v>25</v>
      </c>
      <c r="C26" s="28" t="s">
        <v>327</v>
      </c>
      <c r="D26">
        <v>9</v>
      </c>
      <c r="E26">
        <v>8</v>
      </c>
      <c r="F26">
        <v>17</v>
      </c>
      <c r="G26" s="29">
        <v>0.53</v>
      </c>
      <c r="H26" s="28">
        <f>VLOOKUP(Query3[[#This Row],[team]],[1]!Query1[[team]:[Total]], 4, FALSE)</f>
        <v>87</v>
      </c>
      <c r="I26" s="3">
        <f>Query3[[#This Row],[Total]]/Query3[[#This Row],[Team Total]]</f>
        <v>0.19540229885057472</v>
      </c>
      <c r="J26" s="3">
        <f>Query3[[#This Row],[Player/Team Total ]]*Query3[[#This Row],[Pct]]</f>
        <v>0.10356321839080461</v>
      </c>
    </row>
    <row r="27" spans="1:10" x14ac:dyDescent="0.25">
      <c r="A27">
        <v>2024</v>
      </c>
      <c r="B27" s="28" t="s">
        <v>66</v>
      </c>
      <c r="C27" s="28" t="s">
        <v>77</v>
      </c>
      <c r="D27">
        <v>6</v>
      </c>
      <c r="E27">
        <v>11</v>
      </c>
      <c r="F27">
        <v>17</v>
      </c>
      <c r="G27" s="29">
        <v>0.35</v>
      </c>
      <c r="H27" s="28">
        <f>VLOOKUP(Query3[[#This Row],[team]],[1]!Query1[[team]:[Total]], 4, FALSE)</f>
        <v>87</v>
      </c>
      <c r="I27" s="3">
        <f>Query3[[#This Row],[Total]]/Query3[[#This Row],[Team Total]]</f>
        <v>0.19540229885057472</v>
      </c>
      <c r="J27" s="3">
        <f>Query3[[#This Row],[Player/Team Total ]]*Query3[[#This Row],[Pct]]</f>
        <v>6.8390804597701152E-2</v>
      </c>
    </row>
    <row r="28" spans="1:10" x14ac:dyDescent="0.25">
      <c r="A28">
        <v>2024</v>
      </c>
      <c r="B28" s="28" t="s">
        <v>97</v>
      </c>
      <c r="C28" s="28" t="s">
        <v>99</v>
      </c>
      <c r="D28">
        <v>10</v>
      </c>
      <c r="E28">
        <v>7</v>
      </c>
      <c r="F28">
        <v>17</v>
      </c>
      <c r="G28" s="29">
        <v>0.59</v>
      </c>
      <c r="H28" s="28">
        <f>VLOOKUP(Query3[[#This Row],[team]],[1]!Query1[[team]:[Total]], 4, FALSE)</f>
        <v>70</v>
      </c>
      <c r="I28" s="3">
        <f>Query3[[#This Row],[Total]]/Query3[[#This Row],[Team Total]]</f>
        <v>0.24285714285714285</v>
      </c>
      <c r="J28" s="3">
        <f>Query3[[#This Row],[Player/Team Total ]]*Query3[[#This Row],[Pct]]</f>
        <v>0.14328571428571427</v>
      </c>
    </row>
    <row r="29" spans="1:10" x14ac:dyDescent="0.25">
      <c r="A29">
        <v>2024</v>
      </c>
      <c r="B29" s="28" t="s">
        <v>27</v>
      </c>
      <c r="C29" s="28" t="s">
        <v>114</v>
      </c>
      <c r="D29">
        <v>7</v>
      </c>
      <c r="E29">
        <v>10</v>
      </c>
      <c r="F29">
        <v>17</v>
      </c>
      <c r="G29" s="29">
        <v>0.41</v>
      </c>
      <c r="H29" s="28">
        <f>VLOOKUP(Query3[[#This Row],[team]],[1]!Query1[[team]:[Total]], 4, FALSE)</f>
        <v>74</v>
      </c>
      <c r="I29" s="3">
        <f>Query3[[#This Row],[Total]]/Query3[[#This Row],[Team Total]]</f>
        <v>0.22972972972972974</v>
      </c>
      <c r="J29" s="3">
        <f>Query3[[#This Row],[Player/Team Total ]]*Query3[[#This Row],[Pct]]</f>
        <v>9.4189189189189185E-2</v>
      </c>
    </row>
    <row r="30" spans="1:10" x14ac:dyDescent="0.25">
      <c r="A30">
        <v>2024</v>
      </c>
      <c r="B30" s="28" t="s">
        <v>88</v>
      </c>
      <c r="C30" s="28" t="s">
        <v>91</v>
      </c>
      <c r="D30">
        <v>9</v>
      </c>
      <c r="E30">
        <v>8</v>
      </c>
      <c r="F30">
        <v>17</v>
      </c>
      <c r="G30" s="29">
        <v>0.53</v>
      </c>
      <c r="H30" s="28">
        <f>VLOOKUP(Query3[[#This Row],[team]],[1]!Query1[[team]:[Total]], 4, FALSE)</f>
        <v>76</v>
      </c>
      <c r="I30" s="3">
        <f>Query3[[#This Row],[Total]]/Query3[[#This Row],[Team Total]]</f>
        <v>0.22368421052631579</v>
      </c>
      <c r="J30" s="3">
        <f>Query3[[#This Row],[Player/Team Total ]]*Query3[[#This Row],[Pct]]</f>
        <v>0.11855263157894738</v>
      </c>
    </row>
    <row r="31" spans="1:10" x14ac:dyDescent="0.25">
      <c r="A31">
        <v>2024</v>
      </c>
      <c r="B31" s="28" t="s">
        <v>27</v>
      </c>
      <c r="C31" s="28" t="s">
        <v>113</v>
      </c>
      <c r="D31">
        <v>5</v>
      </c>
      <c r="E31">
        <v>11</v>
      </c>
      <c r="F31">
        <v>16</v>
      </c>
      <c r="G31" s="29">
        <v>0.31</v>
      </c>
      <c r="H31" s="28">
        <f>VLOOKUP(Query3[[#This Row],[team]],[1]!Query1[[team]:[Total]], 4, FALSE)</f>
        <v>74</v>
      </c>
      <c r="I31" s="3">
        <f>Query3[[#This Row],[Total]]/Query3[[#This Row],[Team Total]]</f>
        <v>0.21621621621621623</v>
      </c>
      <c r="J31" s="3">
        <f>Query3[[#This Row],[Player/Team Total ]]*Query3[[#This Row],[Pct]]</f>
        <v>6.7027027027027036E-2</v>
      </c>
    </row>
    <row r="32" spans="1:10" x14ac:dyDescent="0.25">
      <c r="A32">
        <v>2024</v>
      </c>
      <c r="B32" s="28" t="s">
        <v>33</v>
      </c>
      <c r="C32" s="28" t="s">
        <v>37</v>
      </c>
      <c r="D32">
        <v>7</v>
      </c>
      <c r="E32">
        <v>9</v>
      </c>
      <c r="F32">
        <v>16</v>
      </c>
      <c r="G32" s="29">
        <v>0.44</v>
      </c>
      <c r="H32" s="28">
        <f>VLOOKUP(Query3[[#This Row],[team]],[1]!Query1[[team]:[Total]], 4, FALSE)</f>
        <v>99</v>
      </c>
      <c r="I32" s="3">
        <f>Query3[[#This Row],[Total]]/Query3[[#This Row],[Team Total]]</f>
        <v>0.16161616161616163</v>
      </c>
      <c r="J32" s="3">
        <f>Query3[[#This Row],[Player/Team Total ]]*Query3[[#This Row],[Pct]]</f>
        <v>7.1111111111111111E-2</v>
      </c>
    </row>
    <row r="33" spans="1:10" x14ac:dyDescent="0.25">
      <c r="A33">
        <v>2024</v>
      </c>
      <c r="B33" s="28" t="s">
        <v>53</v>
      </c>
      <c r="C33" s="28" t="s">
        <v>54</v>
      </c>
      <c r="D33">
        <v>8</v>
      </c>
      <c r="E33">
        <v>8</v>
      </c>
      <c r="F33">
        <v>16</v>
      </c>
      <c r="G33" s="29">
        <v>0.5</v>
      </c>
      <c r="H33" s="28">
        <f>VLOOKUP(Query3[[#This Row],[team]],[1]!Query1[[team]:[Total]], 4, FALSE)</f>
        <v>70</v>
      </c>
      <c r="I33" s="3">
        <f>Query3[[#This Row],[Total]]/Query3[[#This Row],[Team Total]]</f>
        <v>0.22857142857142856</v>
      </c>
      <c r="J33" s="3">
        <f>Query3[[#This Row],[Player/Team Total ]]*Query3[[#This Row],[Pct]]</f>
        <v>0.11428571428571428</v>
      </c>
    </row>
    <row r="34" spans="1:10" x14ac:dyDescent="0.25">
      <c r="A34">
        <v>2024</v>
      </c>
      <c r="B34" s="28" t="s">
        <v>94</v>
      </c>
      <c r="C34" s="28" t="s">
        <v>95</v>
      </c>
      <c r="D34">
        <v>6</v>
      </c>
      <c r="E34">
        <v>10</v>
      </c>
      <c r="F34">
        <v>16</v>
      </c>
      <c r="G34" s="29">
        <v>0.38</v>
      </c>
      <c r="H34" s="28">
        <f>VLOOKUP(Query3[[#This Row],[team]],[1]!Query1[[team]:[Total]], 4, FALSE)</f>
        <v>64</v>
      </c>
      <c r="I34" s="3">
        <f>Query3[[#This Row],[Total]]/Query3[[#This Row],[Team Total]]</f>
        <v>0.25</v>
      </c>
      <c r="J34" s="3">
        <f>Query3[[#This Row],[Player/Team Total ]]*Query3[[#This Row],[Pct]]</f>
        <v>9.5000000000000001E-2</v>
      </c>
    </row>
    <row r="35" spans="1:10" x14ac:dyDescent="0.25">
      <c r="A35">
        <v>2024</v>
      </c>
      <c r="B35" s="28" t="s">
        <v>13</v>
      </c>
      <c r="C35" s="28" t="s">
        <v>21</v>
      </c>
      <c r="D35">
        <v>7</v>
      </c>
      <c r="E35">
        <v>9</v>
      </c>
      <c r="F35">
        <v>16</v>
      </c>
      <c r="G35" s="29">
        <v>0.44</v>
      </c>
      <c r="H35" s="28">
        <f>VLOOKUP(Query3[[#This Row],[team]],[1]!Query1[[team]:[Total]], 4, FALSE)</f>
        <v>98</v>
      </c>
      <c r="I35" s="3">
        <f>Query3[[#This Row],[Total]]/Query3[[#This Row],[Team Total]]</f>
        <v>0.16326530612244897</v>
      </c>
      <c r="J35" s="3">
        <f>Query3[[#This Row],[Player/Team Total ]]*Query3[[#This Row],[Pct]]</f>
        <v>7.1836734693877552E-2</v>
      </c>
    </row>
    <row r="36" spans="1:10" x14ac:dyDescent="0.25">
      <c r="A36">
        <v>2024</v>
      </c>
      <c r="B36" s="28" t="s">
        <v>22</v>
      </c>
      <c r="C36" s="28" t="s">
        <v>82</v>
      </c>
      <c r="D36">
        <v>5</v>
      </c>
      <c r="E36">
        <v>10</v>
      </c>
      <c r="F36">
        <v>15</v>
      </c>
      <c r="G36" s="29">
        <v>0.33</v>
      </c>
      <c r="H36" s="28">
        <f>VLOOKUP(Query3[[#This Row],[team]],[1]!Query1[[team]:[Total]], 4, FALSE)</f>
        <v>93</v>
      </c>
      <c r="I36" s="3">
        <f>Query3[[#This Row],[Total]]/Query3[[#This Row],[Team Total]]</f>
        <v>0.16129032258064516</v>
      </c>
      <c r="J36" s="3">
        <f>Query3[[#This Row],[Player/Team Total ]]*Query3[[#This Row],[Pct]]</f>
        <v>5.3225806451612907E-2</v>
      </c>
    </row>
    <row r="37" spans="1:10" x14ac:dyDescent="0.25">
      <c r="A37">
        <v>2024</v>
      </c>
      <c r="B37" s="28" t="s">
        <v>55</v>
      </c>
      <c r="C37" s="28" t="s">
        <v>107</v>
      </c>
      <c r="D37">
        <v>8</v>
      </c>
      <c r="E37">
        <v>7</v>
      </c>
      <c r="F37">
        <v>15</v>
      </c>
      <c r="G37" s="29">
        <v>0.53</v>
      </c>
      <c r="H37" s="28">
        <f>VLOOKUP(Query3[[#This Row],[team]],[1]!Query1[[team]:[Total]], 4, FALSE)</f>
        <v>76</v>
      </c>
      <c r="I37" s="3">
        <f>Query3[[#This Row],[Total]]/Query3[[#This Row],[Team Total]]</f>
        <v>0.19736842105263158</v>
      </c>
      <c r="J37" s="3">
        <f>Query3[[#This Row],[Player/Team Total ]]*Query3[[#This Row],[Pct]]</f>
        <v>0.10460526315789474</v>
      </c>
    </row>
    <row r="38" spans="1:10" x14ac:dyDescent="0.25">
      <c r="A38">
        <v>2024</v>
      </c>
      <c r="B38" s="28" t="s">
        <v>35</v>
      </c>
      <c r="C38" s="28" t="s">
        <v>139</v>
      </c>
      <c r="D38">
        <v>6</v>
      </c>
      <c r="E38">
        <v>9</v>
      </c>
      <c r="F38">
        <v>15</v>
      </c>
      <c r="G38" s="29">
        <v>0.4</v>
      </c>
      <c r="H38" s="28">
        <f>VLOOKUP(Query3[[#This Row],[team]],[1]!Query1[[team]:[Total]], 4, FALSE)</f>
        <v>79</v>
      </c>
      <c r="I38" s="3">
        <f>Query3[[#This Row],[Total]]/Query3[[#This Row],[Team Total]]</f>
        <v>0.189873417721519</v>
      </c>
      <c r="J38" s="3">
        <f>Query3[[#This Row],[Player/Team Total ]]*Query3[[#This Row],[Pct]]</f>
        <v>7.5949367088607611E-2</v>
      </c>
    </row>
    <row r="39" spans="1:10" x14ac:dyDescent="0.25">
      <c r="A39">
        <v>2024</v>
      </c>
      <c r="B39" s="28" t="s">
        <v>15</v>
      </c>
      <c r="C39" s="28" t="s">
        <v>65</v>
      </c>
      <c r="D39">
        <v>7</v>
      </c>
      <c r="E39">
        <v>8</v>
      </c>
      <c r="F39">
        <v>15</v>
      </c>
      <c r="G39" s="29">
        <v>0.47</v>
      </c>
      <c r="H39" s="28">
        <f>VLOOKUP(Query3[[#This Row],[team]],[1]!Query1[[team]:[Total]], 4, FALSE)</f>
        <v>84</v>
      </c>
      <c r="I39" s="3">
        <f>Query3[[#This Row],[Total]]/Query3[[#This Row],[Team Total]]</f>
        <v>0.17857142857142858</v>
      </c>
      <c r="J39" s="3">
        <f>Query3[[#This Row],[Player/Team Total ]]*Query3[[#This Row],[Pct]]</f>
        <v>8.3928571428571422E-2</v>
      </c>
    </row>
    <row r="40" spans="1:10" x14ac:dyDescent="0.25">
      <c r="A40">
        <v>2024</v>
      </c>
      <c r="B40" s="28" t="s">
        <v>22</v>
      </c>
      <c r="C40" s="28" t="s">
        <v>216</v>
      </c>
      <c r="D40">
        <v>9</v>
      </c>
      <c r="E40">
        <v>6</v>
      </c>
      <c r="F40">
        <v>15</v>
      </c>
      <c r="G40" s="29">
        <v>0.6</v>
      </c>
      <c r="H40" s="28">
        <f>VLOOKUP(Query3[[#This Row],[team]],[1]!Query1[[team]:[Total]], 4, FALSE)</f>
        <v>93</v>
      </c>
      <c r="I40" s="3">
        <f>Query3[[#This Row],[Total]]/Query3[[#This Row],[Team Total]]</f>
        <v>0.16129032258064516</v>
      </c>
      <c r="J40" s="3">
        <f>Query3[[#This Row],[Player/Team Total ]]*Query3[[#This Row],[Pct]]</f>
        <v>9.6774193548387094E-2</v>
      </c>
    </row>
    <row r="41" spans="1:10" x14ac:dyDescent="0.25">
      <c r="A41">
        <v>2024</v>
      </c>
      <c r="B41" s="28" t="s">
        <v>29</v>
      </c>
      <c r="C41" s="28" t="s">
        <v>41</v>
      </c>
      <c r="D41">
        <v>8</v>
      </c>
      <c r="E41">
        <v>7</v>
      </c>
      <c r="F41">
        <v>15</v>
      </c>
      <c r="G41" s="29">
        <v>0.53</v>
      </c>
      <c r="H41" s="28">
        <f>VLOOKUP(Query3[[#This Row],[team]],[1]!Query1[[team]:[Total]], 4, FALSE)</f>
        <v>94</v>
      </c>
      <c r="I41" s="3">
        <f>Query3[[#This Row],[Total]]/Query3[[#This Row],[Team Total]]</f>
        <v>0.15957446808510639</v>
      </c>
      <c r="J41" s="3">
        <f>Query3[[#This Row],[Player/Team Total ]]*Query3[[#This Row],[Pct]]</f>
        <v>8.4574468085106394E-2</v>
      </c>
    </row>
    <row r="42" spans="1:10" x14ac:dyDescent="0.25">
      <c r="A42">
        <v>2024</v>
      </c>
      <c r="B42" s="28" t="s">
        <v>59</v>
      </c>
      <c r="C42" s="28" t="s">
        <v>61</v>
      </c>
      <c r="D42">
        <v>8</v>
      </c>
      <c r="E42">
        <v>7</v>
      </c>
      <c r="F42">
        <v>15</v>
      </c>
      <c r="G42" s="29">
        <v>0.53</v>
      </c>
      <c r="H42" s="28">
        <f>VLOOKUP(Query3[[#This Row],[team]],[1]!Query1[[team]:[Total]], 4, FALSE)</f>
        <v>76</v>
      </c>
      <c r="I42" s="3">
        <f>Query3[[#This Row],[Total]]/Query3[[#This Row],[Team Total]]</f>
        <v>0.19736842105263158</v>
      </c>
      <c r="J42" s="3">
        <f>Query3[[#This Row],[Player/Team Total ]]*Query3[[#This Row],[Pct]]</f>
        <v>0.10460526315789474</v>
      </c>
    </row>
    <row r="43" spans="1:10" x14ac:dyDescent="0.25">
      <c r="A43">
        <v>2024</v>
      </c>
      <c r="B43" s="28" t="s">
        <v>120</v>
      </c>
      <c r="C43" s="28" t="s">
        <v>121</v>
      </c>
      <c r="D43">
        <v>8</v>
      </c>
      <c r="E43">
        <v>7</v>
      </c>
      <c r="F43">
        <v>15</v>
      </c>
      <c r="G43" s="29">
        <v>0.53</v>
      </c>
      <c r="H43" s="28">
        <f>VLOOKUP(Query3[[#This Row],[team]],[1]!Query1[[team]:[Total]], 4, FALSE)</f>
        <v>73</v>
      </c>
      <c r="I43" s="3">
        <f>Query3[[#This Row],[Total]]/Query3[[#This Row],[Team Total]]</f>
        <v>0.20547945205479451</v>
      </c>
      <c r="J43" s="3">
        <f>Query3[[#This Row],[Player/Team Total ]]*Query3[[#This Row],[Pct]]</f>
        <v>0.10890410958904109</v>
      </c>
    </row>
    <row r="44" spans="1:10" x14ac:dyDescent="0.25">
      <c r="A44">
        <v>2024</v>
      </c>
      <c r="B44" s="28" t="s">
        <v>134</v>
      </c>
      <c r="C44" s="28" t="s">
        <v>135</v>
      </c>
      <c r="D44">
        <v>5</v>
      </c>
      <c r="E44">
        <v>10</v>
      </c>
      <c r="F44">
        <v>15</v>
      </c>
      <c r="G44" s="29">
        <v>0.33</v>
      </c>
      <c r="H44" s="28">
        <f>VLOOKUP(Query3[[#This Row],[team]],[1]!Query1[[team]:[Total]], 4, FALSE)</f>
        <v>75</v>
      </c>
      <c r="I44" s="3">
        <f>Query3[[#This Row],[Total]]/Query3[[#This Row],[Team Total]]</f>
        <v>0.2</v>
      </c>
      <c r="J44" s="3">
        <f>Query3[[#This Row],[Player/Team Total ]]*Query3[[#This Row],[Pct]]</f>
        <v>6.6000000000000003E-2</v>
      </c>
    </row>
    <row r="45" spans="1:10" x14ac:dyDescent="0.25">
      <c r="A45">
        <v>2024</v>
      </c>
      <c r="B45" s="28" t="s">
        <v>88</v>
      </c>
      <c r="C45" s="28" t="s">
        <v>89</v>
      </c>
      <c r="D45">
        <v>8</v>
      </c>
      <c r="E45">
        <v>7</v>
      </c>
      <c r="F45">
        <v>15</v>
      </c>
      <c r="G45" s="29">
        <v>0.53</v>
      </c>
      <c r="H45" s="28">
        <f>VLOOKUP(Query3[[#This Row],[team]],[1]!Query1[[team]:[Total]], 4, FALSE)</f>
        <v>76</v>
      </c>
      <c r="I45" s="3">
        <f>Query3[[#This Row],[Total]]/Query3[[#This Row],[Team Total]]</f>
        <v>0.19736842105263158</v>
      </c>
      <c r="J45" s="3">
        <f>Query3[[#This Row],[Player/Team Total ]]*Query3[[#This Row],[Pct]]</f>
        <v>0.10460526315789474</v>
      </c>
    </row>
    <row r="46" spans="1:10" x14ac:dyDescent="0.25">
      <c r="A46">
        <v>2024</v>
      </c>
      <c r="B46" s="28" t="s">
        <v>88</v>
      </c>
      <c r="C46" s="28" t="s">
        <v>92</v>
      </c>
      <c r="D46">
        <v>7</v>
      </c>
      <c r="E46">
        <v>8</v>
      </c>
      <c r="F46">
        <v>15</v>
      </c>
      <c r="G46" s="29">
        <v>0.47</v>
      </c>
      <c r="H46" s="28">
        <f>VLOOKUP(Query3[[#This Row],[team]],[1]!Query1[[team]:[Total]], 4, FALSE)</f>
        <v>76</v>
      </c>
      <c r="I46" s="3">
        <f>Query3[[#This Row],[Total]]/Query3[[#This Row],[Team Total]]</f>
        <v>0.19736842105263158</v>
      </c>
      <c r="J46" s="3">
        <f>Query3[[#This Row],[Player/Team Total ]]*Query3[[#This Row],[Pct]]</f>
        <v>9.2763157894736839E-2</v>
      </c>
    </row>
    <row r="47" spans="1:10" x14ac:dyDescent="0.25">
      <c r="A47">
        <v>2024</v>
      </c>
      <c r="B47" s="28" t="s">
        <v>9</v>
      </c>
      <c r="C47" s="28" t="s">
        <v>437</v>
      </c>
      <c r="D47">
        <v>7</v>
      </c>
      <c r="E47">
        <v>7</v>
      </c>
      <c r="F47">
        <v>14</v>
      </c>
      <c r="G47" s="29">
        <v>0.5</v>
      </c>
      <c r="H47" s="28">
        <f>VLOOKUP(Query3[[#This Row],[team]],[1]!Query1[[team]:[Total]], 4, FALSE)</f>
        <v>66</v>
      </c>
      <c r="I47" s="3">
        <f>Query3[[#This Row],[Total]]/Query3[[#This Row],[Team Total]]</f>
        <v>0.21212121212121213</v>
      </c>
      <c r="J47" s="3">
        <f>Query3[[#This Row],[Player/Team Total ]]*Query3[[#This Row],[Pct]]</f>
        <v>0.10606060606060606</v>
      </c>
    </row>
    <row r="48" spans="1:10" x14ac:dyDescent="0.25">
      <c r="A48">
        <v>2024</v>
      </c>
      <c r="B48" s="28" t="s">
        <v>15</v>
      </c>
      <c r="C48" s="28" t="s">
        <v>75</v>
      </c>
      <c r="D48">
        <v>4</v>
      </c>
      <c r="E48">
        <v>10</v>
      </c>
      <c r="F48">
        <v>14</v>
      </c>
      <c r="G48" s="29">
        <v>0.28999999999999998</v>
      </c>
      <c r="H48" s="28">
        <f>VLOOKUP(Query3[[#This Row],[team]],[1]!Query1[[team]:[Total]], 4, FALSE)</f>
        <v>84</v>
      </c>
      <c r="I48" s="3">
        <f>Query3[[#This Row],[Total]]/Query3[[#This Row],[Team Total]]</f>
        <v>0.16666666666666666</v>
      </c>
      <c r="J48" s="3">
        <f>Query3[[#This Row],[Player/Team Total ]]*Query3[[#This Row],[Pct]]</f>
        <v>4.8333333333333325E-2</v>
      </c>
    </row>
    <row r="49" spans="1:10" x14ac:dyDescent="0.25">
      <c r="A49">
        <v>2024</v>
      </c>
      <c r="B49" s="28" t="s">
        <v>97</v>
      </c>
      <c r="C49" s="28" t="s">
        <v>202</v>
      </c>
      <c r="D49">
        <v>6</v>
      </c>
      <c r="E49">
        <v>8</v>
      </c>
      <c r="F49">
        <v>14</v>
      </c>
      <c r="G49" s="29">
        <v>0.43</v>
      </c>
      <c r="H49" s="28">
        <f>VLOOKUP(Query3[[#This Row],[team]],[1]!Query1[[team]:[Total]], 4, FALSE)</f>
        <v>70</v>
      </c>
      <c r="I49" s="3">
        <f>Query3[[#This Row],[Total]]/Query3[[#This Row],[Team Total]]</f>
        <v>0.2</v>
      </c>
      <c r="J49" s="3">
        <f>Query3[[#This Row],[Player/Team Total ]]*Query3[[#This Row],[Pct]]</f>
        <v>8.6000000000000007E-2</v>
      </c>
    </row>
    <row r="50" spans="1:10" x14ac:dyDescent="0.25">
      <c r="A50">
        <v>2024</v>
      </c>
      <c r="B50" s="28" t="s">
        <v>25</v>
      </c>
      <c r="C50" s="28" t="s">
        <v>26</v>
      </c>
      <c r="D50">
        <v>2</v>
      </c>
      <c r="E50">
        <v>12</v>
      </c>
      <c r="F50">
        <v>14</v>
      </c>
      <c r="G50" s="29">
        <v>0.14000000000000001</v>
      </c>
      <c r="H50" s="28">
        <f>VLOOKUP(Query3[[#This Row],[team]],[1]!Query1[[team]:[Total]], 4, FALSE)</f>
        <v>87</v>
      </c>
      <c r="I50" s="3">
        <f>Query3[[#This Row],[Total]]/Query3[[#This Row],[Team Total]]</f>
        <v>0.16091954022988506</v>
      </c>
      <c r="J50" s="3">
        <f>Query3[[#This Row],[Player/Team Total ]]*Query3[[#This Row],[Pct]]</f>
        <v>2.2528735632183911E-2</v>
      </c>
    </row>
    <row r="51" spans="1:10" x14ac:dyDescent="0.25">
      <c r="A51">
        <v>2024</v>
      </c>
      <c r="B51" s="28" t="s">
        <v>51</v>
      </c>
      <c r="C51" s="28" t="s">
        <v>229</v>
      </c>
      <c r="D51">
        <v>10</v>
      </c>
      <c r="E51">
        <v>4</v>
      </c>
      <c r="F51">
        <v>14</v>
      </c>
      <c r="G51" s="29">
        <v>0.71</v>
      </c>
      <c r="H51" s="28">
        <f>VLOOKUP(Query3[[#This Row],[team]],[1]!Query1[[team]:[Total]], 4, FALSE)</f>
        <v>79</v>
      </c>
      <c r="I51" s="3">
        <f>Query3[[#This Row],[Total]]/Query3[[#This Row],[Team Total]]</f>
        <v>0.17721518987341772</v>
      </c>
      <c r="J51" s="3">
        <f>Query3[[#This Row],[Player/Team Total ]]*Query3[[#This Row],[Pct]]</f>
        <v>0.12582278481012657</v>
      </c>
    </row>
    <row r="52" spans="1:10" x14ac:dyDescent="0.25">
      <c r="A52">
        <v>2024</v>
      </c>
      <c r="B52" s="28" t="s">
        <v>120</v>
      </c>
      <c r="C52" s="28" t="s">
        <v>164</v>
      </c>
      <c r="D52">
        <v>8</v>
      </c>
      <c r="E52">
        <v>6</v>
      </c>
      <c r="F52">
        <v>14</v>
      </c>
      <c r="G52" s="29">
        <v>0.56999999999999995</v>
      </c>
      <c r="H52" s="28">
        <f>VLOOKUP(Query3[[#This Row],[team]],[1]!Query1[[team]:[Total]], 4, FALSE)</f>
        <v>73</v>
      </c>
      <c r="I52" s="3">
        <f>Query3[[#This Row],[Total]]/Query3[[#This Row],[Team Total]]</f>
        <v>0.19178082191780821</v>
      </c>
      <c r="J52" s="3">
        <f>Query3[[#This Row],[Player/Team Total ]]*Query3[[#This Row],[Pct]]</f>
        <v>0.10931506849315067</v>
      </c>
    </row>
    <row r="53" spans="1:10" x14ac:dyDescent="0.25">
      <c r="A53">
        <v>2024</v>
      </c>
      <c r="B53" s="28" t="s">
        <v>55</v>
      </c>
      <c r="C53" s="28" t="s">
        <v>105</v>
      </c>
      <c r="D53">
        <v>7</v>
      </c>
      <c r="E53">
        <v>7</v>
      </c>
      <c r="F53">
        <v>14</v>
      </c>
      <c r="G53" s="29">
        <v>0.5</v>
      </c>
      <c r="H53" s="28">
        <f>VLOOKUP(Query3[[#This Row],[team]],[1]!Query1[[team]:[Total]], 4, FALSE)</f>
        <v>76</v>
      </c>
      <c r="I53" s="3">
        <f>Query3[[#This Row],[Total]]/Query3[[#This Row],[Team Total]]</f>
        <v>0.18421052631578946</v>
      </c>
      <c r="J53" s="3">
        <f>Query3[[#This Row],[Player/Team Total ]]*Query3[[#This Row],[Pct]]</f>
        <v>9.2105263157894732E-2</v>
      </c>
    </row>
    <row r="54" spans="1:10" x14ac:dyDescent="0.25">
      <c r="A54">
        <v>2024</v>
      </c>
      <c r="B54" s="28" t="s">
        <v>42</v>
      </c>
      <c r="C54" s="28" t="s">
        <v>157</v>
      </c>
      <c r="D54">
        <v>7</v>
      </c>
      <c r="E54">
        <v>7</v>
      </c>
      <c r="F54">
        <v>14</v>
      </c>
      <c r="G54" s="29">
        <v>0.5</v>
      </c>
      <c r="H54" s="28">
        <f>VLOOKUP(Query3[[#This Row],[team]],[1]!Query1[[team]:[Total]], 4, FALSE)</f>
        <v>65</v>
      </c>
      <c r="I54" s="3">
        <f>Query3[[#This Row],[Total]]/Query3[[#This Row],[Team Total]]</f>
        <v>0.2153846153846154</v>
      </c>
      <c r="J54" s="3">
        <f>Query3[[#This Row],[Player/Team Total ]]*Query3[[#This Row],[Pct]]</f>
        <v>0.1076923076923077</v>
      </c>
    </row>
    <row r="55" spans="1:10" x14ac:dyDescent="0.25">
      <c r="A55">
        <v>2024</v>
      </c>
      <c r="B55" s="28" t="s">
        <v>27</v>
      </c>
      <c r="C55" s="28" t="s">
        <v>28</v>
      </c>
      <c r="D55">
        <v>6</v>
      </c>
      <c r="E55">
        <v>7</v>
      </c>
      <c r="F55">
        <v>13</v>
      </c>
      <c r="G55" s="29">
        <v>0.46</v>
      </c>
      <c r="H55" s="28">
        <f>VLOOKUP(Query3[[#This Row],[team]],[1]!Query1[[team]:[Total]], 4, FALSE)</f>
        <v>74</v>
      </c>
      <c r="I55" s="3">
        <f>Query3[[#This Row],[Total]]/Query3[[#This Row],[Team Total]]</f>
        <v>0.17567567567567569</v>
      </c>
      <c r="J55" s="3">
        <f>Query3[[#This Row],[Player/Team Total ]]*Query3[[#This Row],[Pct]]</f>
        <v>8.0810810810810818E-2</v>
      </c>
    </row>
    <row r="56" spans="1:10" x14ac:dyDescent="0.25">
      <c r="A56">
        <v>2024</v>
      </c>
      <c r="B56" s="28" t="s">
        <v>27</v>
      </c>
      <c r="C56" s="28" t="s">
        <v>174</v>
      </c>
      <c r="D56">
        <v>6</v>
      </c>
      <c r="E56">
        <v>7</v>
      </c>
      <c r="F56">
        <v>13</v>
      </c>
      <c r="G56" s="29">
        <v>0.46</v>
      </c>
      <c r="H56" s="28">
        <f>VLOOKUP(Query3[[#This Row],[team]],[1]!Query1[[team]:[Total]], 4, FALSE)</f>
        <v>74</v>
      </c>
      <c r="I56" s="3">
        <f>Query3[[#This Row],[Total]]/Query3[[#This Row],[Team Total]]</f>
        <v>0.17567567567567569</v>
      </c>
      <c r="J56" s="3">
        <f>Query3[[#This Row],[Player/Team Total ]]*Query3[[#This Row],[Pct]]</f>
        <v>8.0810810810810818E-2</v>
      </c>
    </row>
    <row r="57" spans="1:10" x14ac:dyDescent="0.25">
      <c r="A57">
        <v>2024</v>
      </c>
      <c r="B57" s="28" t="s">
        <v>49</v>
      </c>
      <c r="C57" s="28" t="s">
        <v>178</v>
      </c>
      <c r="D57">
        <v>4</v>
      </c>
      <c r="E57">
        <v>9</v>
      </c>
      <c r="F57">
        <v>13</v>
      </c>
      <c r="G57" s="29">
        <v>0.31</v>
      </c>
      <c r="H57" s="28">
        <f>VLOOKUP(Query3[[#This Row],[team]],[1]!Query1[[team]:[Total]], 4, FALSE)</f>
        <v>79</v>
      </c>
      <c r="I57" s="3">
        <f>Query3[[#This Row],[Total]]/Query3[[#This Row],[Team Total]]</f>
        <v>0.16455696202531644</v>
      </c>
      <c r="J57" s="3">
        <f>Query3[[#This Row],[Player/Team Total ]]*Query3[[#This Row],[Pct]]</f>
        <v>5.1012658227848097E-2</v>
      </c>
    </row>
    <row r="58" spans="1:10" x14ac:dyDescent="0.25">
      <c r="A58">
        <v>2024</v>
      </c>
      <c r="B58" s="28" t="s">
        <v>44</v>
      </c>
      <c r="C58" s="28" t="s">
        <v>117</v>
      </c>
      <c r="D58">
        <v>7</v>
      </c>
      <c r="E58">
        <v>6</v>
      </c>
      <c r="F58">
        <v>13</v>
      </c>
      <c r="G58" s="29">
        <v>0.54</v>
      </c>
      <c r="H58" s="28">
        <f>VLOOKUP(Query3[[#This Row],[team]],[1]!Query1[[team]:[Total]], 4, FALSE)</f>
        <v>82</v>
      </c>
      <c r="I58" s="3">
        <f>Query3[[#This Row],[Total]]/Query3[[#This Row],[Team Total]]</f>
        <v>0.15853658536585366</v>
      </c>
      <c r="J58" s="3">
        <f>Query3[[#This Row],[Player/Team Total ]]*Query3[[#This Row],[Pct]]</f>
        <v>8.5609756097560982E-2</v>
      </c>
    </row>
    <row r="59" spans="1:10" x14ac:dyDescent="0.25">
      <c r="A59">
        <v>2024</v>
      </c>
      <c r="B59" s="28" t="s">
        <v>66</v>
      </c>
      <c r="C59" s="28" t="s">
        <v>78</v>
      </c>
      <c r="D59">
        <v>7</v>
      </c>
      <c r="E59">
        <v>6</v>
      </c>
      <c r="F59">
        <v>13</v>
      </c>
      <c r="G59" s="29">
        <v>0.54</v>
      </c>
      <c r="H59" s="28">
        <f>VLOOKUP(Query3[[#This Row],[team]],[1]!Query1[[team]:[Total]], 4, FALSE)</f>
        <v>87</v>
      </c>
      <c r="I59" s="3">
        <f>Query3[[#This Row],[Total]]/Query3[[#This Row],[Team Total]]</f>
        <v>0.14942528735632185</v>
      </c>
      <c r="J59" s="3">
        <f>Query3[[#This Row],[Player/Team Total ]]*Query3[[#This Row],[Pct]]</f>
        <v>8.0689655172413804E-2</v>
      </c>
    </row>
    <row r="60" spans="1:10" x14ac:dyDescent="0.25">
      <c r="A60">
        <v>2024</v>
      </c>
      <c r="B60" s="28" t="s">
        <v>15</v>
      </c>
      <c r="C60" s="28" t="s">
        <v>79</v>
      </c>
      <c r="D60">
        <v>6</v>
      </c>
      <c r="E60">
        <v>7</v>
      </c>
      <c r="F60">
        <v>13</v>
      </c>
      <c r="G60" s="29">
        <v>0.46</v>
      </c>
      <c r="H60" s="28">
        <f>VLOOKUP(Query3[[#This Row],[team]],[1]!Query1[[team]:[Total]], 4, FALSE)</f>
        <v>84</v>
      </c>
      <c r="I60" s="3">
        <f>Query3[[#This Row],[Total]]/Query3[[#This Row],[Team Total]]</f>
        <v>0.15476190476190477</v>
      </c>
      <c r="J60" s="3">
        <f>Query3[[#This Row],[Player/Team Total ]]*Query3[[#This Row],[Pct]]</f>
        <v>7.1190476190476193E-2</v>
      </c>
    </row>
    <row r="61" spans="1:10" x14ac:dyDescent="0.25">
      <c r="A61">
        <v>2024</v>
      </c>
      <c r="B61" s="28" t="s">
        <v>53</v>
      </c>
      <c r="C61" s="28" t="s">
        <v>421</v>
      </c>
      <c r="D61">
        <v>5</v>
      </c>
      <c r="E61">
        <v>8</v>
      </c>
      <c r="F61">
        <v>13</v>
      </c>
      <c r="G61" s="29">
        <v>0.38</v>
      </c>
      <c r="H61" s="28">
        <f>VLOOKUP(Query3[[#This Row],[team]],[1]!Query1[[team]:[Total]], 4, FALSE)</f>
        <v>70</v>
      </c>
      <c r="I61" s="3">
        <f>Query3[[#This Row],[Total]]/Query3[[#This Row],[Team Total]]</f>
        <v>0.18571428571428572</v>
      </c>
      <c r="J61" s="3">
        <f>Query3[[#This Row],[Player/Team Total ]]*Query3[[#This Row],[Pct]]</f>
        <v>7.0571428571428577E-2</v>
      </c>
    </row>
    <row r="62" spans="1:10" x14ac:dyDescent="0.25">
      <c r="A62">
        <v>2024</v>
      </c>
      <c r="B62" s="28" t="s">
        <v>42</v>
      </c>
      <c r="C62" s="28" t="s">
        <v>43</v>
      </c>
      <c r="D62">
        <v>6</v>
      </c>
      <c r="E62">
        <v>7</v>
      </c>
      <c r="F62">
        <v>13</v>
      </c>
      <c r="G62" s="29">
        <v>0.46</v>
      </c>
      <c r="H62" s="28">
        <f>VLOOKUP(Query3[[#This Row],[team]],[1]!Query1[[team]:[Total]], 4, FALSE)</f>
        <v>65</v>
      </c>
      <c r="I62" s="3">
        <f>Query3[[#This Row],[Total]]/Query3[[#This Row],[Team Total]]</f>
        <v>0.2</v>
      </c>
      <c r="J62" s="3">
        <f>Query3[[#This Row],[Player/Team Total ]]*Query3[[#This Row],[Pct]]</f>
        <v>9.2000000000000012E-2</v>
      </c>
    </row>
    <row r="63" spans="1:10" x14ac:dyDescent="0.25">
      <c r="A63">
        <v>2024</v>
      </c>
      <c r="B63" s="28" t="s">
        <v>70</v>
      </c>
      <c r="C63" s="28" t="s">
        <v>74</v>
      </c>
      <c r="D63">
        <v>5</v>
      </c>
      <c r="E63">
        <v>8</v>
      </c>
      <c r="F63">
        <v>13</v>
      </c>
      <c r="G63" s="29">
        <v>0.38</v>
      </c>
      <c r="H63" s="28">
        <f>VLOOKUP(Query3[[#This Row],[team]],[1]!Query1[[team]:[Total]], 4, FALSE)</f>
        <v>88</v>
      </c>
      <c r="I63" s="3">
        <f>Query3[[#This Row],[Total]]/Query3[[#This Row],[Team Total]]</f>
        <v>0.14772727272727273</v>
      </c>
      <c r="J63" s="3">
        <f>Query3[[#This Row],[Player/Team Total ]]*Query3[[#This Row],[Pct]]</f>
        <v>5.6136363636363637E-2</v>
      </c>
    </row>
    <row r="64" spans="1:10" x14ac:dyDescent="0.25">
      <c r="A64">
        <v>2024</v>
      </c>
      <c r="B64" s="28" t="s">
        <v>15</v>
      </c>
      <c r="C64" s="28" t="s">
        <v>16</v>
      </c>
      <c r="D64">
        <v>6</v>
      </c>
      <c r="E64">
        <v>6</v>
      </c>
      <c r="F64">
        <v>12</v>
      </c>
      <c r="G64" s="29">
        <v>0.5</v>
      </c>
      <c r="H64" s="28">
        <f>VLOOKUP(Query3[[#This Row],[team]],[1]!Query1[[team]:[Total]], 4, FALSE)</f>
        <v>84</v>
      </c>
      <c r="I64" s="3">
        <f>Query3[[#This Row],[Total]]/Query3[[#This Row],[Team Total]]</f>
        <v>0.14285714285714285</v>
      </c>
      <c r="J64" s="3">
        <f>Query3[[#This Row],[Player/Team Total ]]*Query3[[#This Row],[Pct]]</f>
        <v>7.1428571428571425E-2</v>
      </c>
    </row>
    <row r="65" spans="1:10" x14ac:dyDescent="0.25">
      <c r="A65">
        <v>2024</v>
      </c>
      <c r="B65" s="28" t="s">
        <v>51</v>
      </c>
      <c r="C65" s="28" t="s">
        <v>228</v>
      </c>
      <c r="D65">
        <v>4</v>
      </c>
      <c r="E65">
        <v>8</v>
      </c>
      <c r="F65">
        <v>12</v>
      </c>
      <c r="G65" s="29">
        <v>0.33</v>
      </c>
      <c r="H65" s="28">
        <f>VLOOKUP(Query3[[#This Row],[team]],[1]!Query1[[team]:[Total]], 4, FALSE)</f>
        <v>79</v>
      </c>
      <c r="I65" s="3">
        <f>Query3[[#This Row],[Total]]/Query3[[#This Row],[Team Total]]</f>
        <v>0.15189873417721519</v>
      </c>
      <c r="J65" s="3">
        <f>Query3[[#This Row],[Player/Team Total ]]*Query3[[#This Row],[Pct]]</f>
        <v>5.0126582278481019E-2</v>
      </c>
    </row>
    <row r="66" spans="1:10" x14ac:dyDescent="0.25">
      <c r="A66">
        <v>2024</v>
      </c>
      <c r="B66" s="28" t="s">
        <v>46</v>
      </c>
      <c r="C66" s="28" t="s">
        <v>170</v>
      </c>
      <c r="D66">
        <v>4</v>
      </c>
      <c r="E66">
        <v>8</v>
      </c>
      <c r="F66">
        <v>12</v>
      </c>
      <c r="G66" s="29">
        <v>0.33</v>
      </c>
      <c r="H66" s="28">
        <f>VLOOKUP(Query3[[#This Row],[team]],[1]!Query1[[team]:[Total]], 4, FALSE)</f>
        <v>71</v>
      </c>
      <c r="I66" s="3">
        <f>Query3[[#This Row],[Total]]/Query3[[#This Row],[Team Total]]</f>
        <v>0.16901408450704225</v>
      </c>
      <c r="J66" s="3">
        <f>Query3[[#This Row],[Player/Team Total ]]*Query3[[#This Row],[Pct]]</f>
        <v>5.5774647887323947E-2</v>
      </c>
    </row>
    <row r="67" spans="1:10" x14ac:dyDescent="0.25">
      <c r="A67">
        <v>2024</v>
      </c>
      <c r="B67" s="28" t="s">
        <v>100</v>
      </c>
      <c r="C67" s="28" t="s">
        <v>193</v>
      </c>
      <c r="D67">
        <v>4</v>
      </c>
      <c r="E67">
        <v>8</v>
      </c>
      <c r="F67">
        <v>12</v>
      </c>
      <c r="G67" s="29">
        <v>0.33</v>
      </c>
      <c r="H67" s="28">
        <f>VLOOKUP(Query3[[#This Row],[team]],[1]!Query1[[team]:[Total]], 4, FALSE)</f>
        <v>61</v>
      </c>
      <c r="I67" s="3">
        <f>Query3[[#This Row],[Total]]/Query3[[#This Row],[Team Total]]</f>
        <v>0.19672131147540983</v>
      </c>
      <c r="J67" s="3">
        <f>Query3[[#This Row],[Player/Team Total ]]*Query3[[#This Row],[Pct]]</f>
        <v>6.4918032786885252E-2</v>
      </c>
    </row>
    <row r="68" spans="1:10" x14ac:dyDescent="0.25">
      <c r="A68">
        <v>2024</v>
      </c>
      <c r="B68" s="28" t="s">
        <v>29</v>
      </c>
      <c r="C68" s="28" t="s">
        <v>40</v>
      </c>
      <c r="D68">
        <v>4</v>
      </c>
      <c r="E68">
        <v>8</v>
      </c>
      <c r="F68">
        <v>12</v>
      </c>
      <c r="G68" s="29">
        <v>0.33</v>
      </c>
      <c r="H68" s="28">
        <f>VLOOKUP(Query3[[#This Row],[team]],[1]!Query1[[team]:[Total]], 4, FALSE)</f>
        <v>94</v>
      </c>
      <c r="I68" s="3">
        <f>Query3[[#This Row],[Total]]/Query3[[#This Row],[Team Total]]</f>
        <v>0.1276595744680851</v>
      </c>
      <c r="J68" s="3">
        <f>Query3[[#This Row],[Player/Team Total ]]*Query3[[#This Row],[Pct]]</f>
        <v>4.2127659574468082E-2</v>
      </c>
    </row>
    <row r="69" spans="1:10" x14ac:dyDescent="0.25">
      <c r="A69">
        <v>2024</v>
      </c>
      <c r="B69" s="28" t="s">
        <v>25</v>
      </c>
      <c r="C69" s="28" t="s">
        <v>57</v>
      </c>
      <c r="D69">
        <v>4</v>
      </c>
      <c r="E69">
        <v>8</v>
      </c>
      <c r="F69">
        <v>12</v>
      </c>
      <c r="G69" s="29">
        <v>0.33</v>
      </c>
      <c r="H69" s="28">
        <f>VLOOKUP(Query3[[#This Row],[team]],[1]!Query1[[team]:[Total]], 4, FALSE)</f>
        <v>87</v>
      </c>
      <c r="I69" s="3">
        <f>Query3[[#This Row],[Total]]/Query3[[#This Row],[Team Total]]</f>
        <v>0.13793103448275862</v>
      </c>
      <c r="J69" s="3">
        <f>Query3[[#This Row],[Player/Team Total ]]*Query3[[#This Row],[Pct]]</f>
        <v>4.5517241379310347E-2</v>
      </c>
    </row>
    <row r="70" spans="1:10" x14ac:dyDescent="0.25">
      <c r="A70">
        <v>2024</v>
      </c>
      <c r="B70" s="28" t="s">
        <v>59</v>
      </c>
      <c r="C70" s="28" t="s">
        <v>60</v>
      </c>
      <c r="D70">
        <v>4</v>
      </c>
      <c r="E70">
        <v>8</v>
      </c>
      <c r="F70">
        <v>12</v>
      </c>
      <c r="G70" s="29">
        <v>0.33</v>
      </c>
      <c r="H70" s="28">
        <f>VLOOKUP(Query3[[#This Row],[team]],[1]!Query1[[team]:[Total]], 4, FALSE)</f>
        <v>76</v>
      </c>
      <c r="I70" s="3">
        <f>Query3[[#This Row],[Total]]/Query3[[#This Row],[Team Total]]</f>
        <v>0.15789473684210525</v>
      </c>
      <c r="J70" s="3">
        <f>Query3[[#This Row],[Player/Team Total ]]*Query3[[#This Row],[Pct]]</f>
        <v>5.2105263157894738E-2</v>
      </c>
    </row>
    <row r="71" spans="1:10" x14ac:dyDescent="0.25">
      <c r="A71">
        <v>2024</v>
      </c>
      <c r="B71" s="28" t="s">
        <v>134</v>
      </c>
      <c r="C71" s="28" t="s">
        <v>151</v>
      </c>
      <c r="D71">
        <v>4</v>
      </c>
      <c r="E71">
        <v>8</v>
      </c>
      <c r="F71">
        <v>12</v>
      </c>
      <c r="G71" s="29">
        <v>0.33</v>
      </c>
      <c r="H71" s="28">
        <f>VLOOKUP(Query3[[#This Row],[team]],[1]!Query1[[team]:[Total]], 4, FALSE)</f>
        <v>75</v>
      </c>
      <c r="I71" s="3">
        <f>Query3[[#This Row],[Total]]/Query3[[#This Row],[Team Total]]</f>
        <v>0.16</v>
      </c>
      <c r="J71" s="3">
        <f>Query3[[#This Row],[Player/Team Total ]]*Query3[[#This Row],[Pct]]</f>
        <v>5.2800000000000007E-2</v>
      </c>
    </row>
    <row r="72" spans="1:10" x14ac:dyDescent="0.25">
      <c r="A72">
        <v>2024</v>
      </c>
      <c r="B72" s="28" t="s">
        <v>120</v>
      </c>
      <c r="C72" s="28" t="s">
        <v>122</v>
      </c>
      <c r="D72">
        <v>8</v>
      </c>
      <c r="E72">
        <v>4</v>
      </c>
      <c r="F72">
        <v>12</v>
      </c>
      <c r="G72" s="29">
        <v>0.67</v>
      </c>
      <c r="H72" s="28">
        <f>VLOOKUP(Query3[[#This Row],[team]],[1]!Query1[[team]:[Total]], 4, FALSE)</f>
        <v>73</v>
      </c>
      <c r="I72" s="3">
        <f>Query3[[#This Row],[Total]]/Query3[[#This Row],[Team Total]]</f>
        <v>0.16438356164383561</v>
      </c>
      <c r="J72" s="3">
        <f>Query3[[#This Row],[Player/Team Total ]]*Query3[[#This Row],[Pct]]</f>
        <v>0.11013698630136987</v>
      </c>
    </row>
    <row r="73" spans="1:10" x14ac:dyDescent="0.25">
      <c r="A73">
        <v>2024</v>
      </c>
      <c r="B73" s="28" t="s">
        <v>49</v>
      </c>
      <c r="C73" s="28" t="s">
        <v>50</v>
      </c>
      <c r="D73">
        <v>5</v>
      </c>
      <c r="E73">
        <v>7</v>
      </c>
      <c r="F73">
        <v>12</v>
      </c>
      <c r="G73" s="29">
        <v>0.42</v>
      </c>
      <c r="H73" s="28">
        <f>VLOOKUP(Query3[[#This Row],[team]],[1]!Query1[[team]:[Total]], 4, FALSE)</f>
        <v>79</v>
      </c>
      <c r="I73" s="3">
        <f>Query3[[#This Row],[Total]]/Query3[[#This Row],[Team Total]]</f>
        <v>0.15189873417721519</v>
      </c>
      <c r="J73" s="3">
        <f>Query3[[#This Row],[Player/Team Total ]]*Query3[[#This Row],[Pct]]</f>
        <v>6.3797468354430384E-2</v>
      </c>
    </row>
    <row r="74" spans="1:10" x14ac:dyDescent="0.25">
      <c r="A74">
        <v>2024</v>
      </c>
      <c r="B74" s="28" t="s">
        <v>42</v>
      </c>
      <c r="C74" s="28" t="s">
        <v>156</v>
      </c>
      <c r="D74">
        <v>5</v>
      </c>
      <c r="E74">
        <v>6</v>
      </c>
      <c r="F74">
        <v>11</v>
      </c>
      <c r="G74" s="29">
        <v>0.45</v>
      </c>
      <c r="H74" s="28">
        <f>VLOOKUP(Query3[[#This Row],[team]],[1]!Query1[[team]:[Total]], 4, FALSE)</f>
        <v>65</v>
      </c>
      <c r="I74" s="3">
        <f>Query3[[#This Row],[Total]]/Query3[[#This Row],[Team Total]]</f>
        <v>0.16923076923076924</v>
      </c>
      <c r="J74" s="3">
        <f>Query3[[#This Row],[Player/Team Total ]]*Query3[[#This Row],[Pct]]</f>
        <v>7.6153846153846155E-2</v>
      </c>
    </row>
    <row r="75" spans="1:10" x14ac:dyDescent="0.25">
      <c r="A75">
        <v>2024</v>
      </c>
      <c r="B75" s="28" t="s">
        <v>59</v>
      </c>
      <c r="C75" s="28" t="s">
        <v>215</v>
      </c>
      <c r="D75">
        <v>3</v>
      </c>
      <c r="E75">
        <v>8</v>
      </c>
      <c r="F75">
        <v>11</v>
      </c>
      <c r="G75" s="29">
        <v>0.27</v>
      </c>
      <c r="H75" s="28">
        <f>VLOOKUP(Query3[[#This Row],[team]],[1]!Query1[[team]:[Total]], 4, FALSE)</f>
        <v>76</v>
      </c>
      <c r="I75" s="3">
        <f>Query3[[#This Row],[Total]]/Query3[[#This Row],[Team Total]]</f>
        <v>0.14473684210526316</v>
      </c>
      <c r="J75" s="3">
        <f>Query3[[#This Row],[Player/Team Total ]]*Query3[[#This Row],[Pct]]</f>
        <v>3.9078947368421053E-2</v>
      </c>
    </row>
    <row r="76" spans="1:10" x14ac:dyDescent="0.25">
      <c r="A76">
        <v>2024</v>
      </c>
      <c r="B76" s="28" t="s">
        <v>53</v>
      </c>
      <c r="C76" s="28" t="s">
        <v>109</v>
      </c>
      <c r="D76">
        <v>4</v>
      </c>
      <c r="E76">
        <v>7</v>
      </c>
      <c r="F76">
        <v>11</v>
      </c>
      <c r="G76" s="29">
        <v>0.36</v>
      </c>
      <c r="H76" s="28">
        <f>VLOOKUP(Query3[[#This Row],[team]],[1]!Query1[[team]:[Total]], 4, FALSE)</f>
        <v>70</v>
      </c>
      <c r="I76" s="3">
        <f>Query3[[#This Row],[Total]]/Query3[[#This Row],[Team Total]]</f>
        <v>0.15714285714285714</v>
      </c>
      <c r="J76" s="3">
        <f>Query3[[#This Row],[Player/Team Total ]]*Query3[[#This Row],[Pct]]</f>
        <v>5.6571428571428571E-2</v>
      </c>
    </row>
    <row r="77" spans="1:10" x14ac:dyDescent="0.25">
      <c r="A77">
        <v>2024</v>
      </c>
      <c r="B77" s="28" t="s">
        <v>70</v>
      </c>
      <c r="C77" s="28" t="s">
        <v>220</v>
      </c>
      <c r="D77">
        <v>4</v>
      </c>
      <c r="E77">
        <v>7</v>
      </c>
      <c r="F77">
        <v>11</v>
      </c>
      <c r="G77" s="29">
        <v>0.36</v>
      </c>
      <c r="H77" s="28">
        <f>VLOOKUP(Query3[[#This Row],[team]],[1]!Query1[[team]:[Total]], 4, FALSE)</f>
        <v>88</v>
      </c>
      <c r="I77" s="3">
        <f>Query3[[#This Row],[Total]]/Query3[[#This Row],[Team Total]]</f>
        <v>0.125</v>
      </c>
      <c r="J77" s="3">
        <f>Query3[[#This Row],[Player/Team Total ]]*Query3[[#This Row],[Pct]]</f>
        <v>4.4999999999999998E-2</v>
      </c>
    </row>
    <row r="78" spans="1:10" x14ac:dyDescent="0.25">
      <c r="A78">
        <v>2024</v>
      </c>
      <c r="B78" s="28" t="s">
        <v>102</v>
      </c>
      <c r="C78" s="28" t="s">
        <v>106</v>
      </c>
      <c r="D78">
        <v>10</v>
      </c>
      <c r="E78">
        <v>1</v>
      </c>
      <c r="F78">
        <v>11</v>
      </c>
      <c r="G78" s="29">
        <v>0.91</v>
      </c>
      <c r="H78" s="28">
        <f>VLOOKUP(Query3[[#This Row],[team]],[1]!Query1[[team]:[Total]], 4, FALSE)</f>
        <v>61</v>
      </c>
      <c r="I78" s="3">
        <f>Query3[[#This Row],[Total]]/Query3[[#This Row],[Team Total]]</f>
        <v>0.18032786885245902</v>
      </c>
      <c r="J78" s="3">
        <f>Query3[[#This Row],[Player/Team Total ]]*Query3[[#This Row],[Pct]]</f>
        <v>0.16409836065573771</v>
      </c>
    </row>
    <row r="79" spans="1:10" x14ac:dyDescent="0.25">
      <c r="A79">
        <v>2024</v>
      </c>
      <c r="B79" s="28" t="s">
        <v>51</v>
      </c>
      <c r="C79" s="28" t="s">
        <v>441</v>
      </c>
      <c r="D79">
        <v>4</v>
      </c>
      <c r="E79">
        <v>7</v>
      </c>
      <c r="F79">
        <v>11</v>
      </c>
      <c r="G79" s="29">
        <v>0.36</v>
      </c>
      <c r="H79" s="28">
        <f>VLOOKUP(Query3[[#This Row],[team]],[1]!Query1[[team]:[Total]], 4, FALSE)</f>
        <v>79</v>
      </c>
      <c r="I79" s="3">
        <f>Query3[[#This Row],[Total]]/Query3[[#This Row],[Team Total]]</f>
        <v>0.13924050632911392</v>
      </c>
      <c r="J79" s="3">
        <f>Query3[[#This Row],[Player/Team Total ]]*Query3[[#This Row],[Pct]]</f>
        <v>5.0126582278481005E-2</v>
      </c>
    </row>
    <row r="80" spans="1:10" x14ac:dyDescent="0.25">
      <c r="A80">
        <v>2024</v>
      </c>
      <c r="B80" s="28" t="s">
        <v>124</v>
      </c>
      <c r="C80" s="28" t="s">
        <v>126</v>
      </c>
      <c r="D80">
        <v>6</v>
      </c>
      <c r="E80">
        <v>5</v>
      </c>
      <c r="F80">
        <v>11</v>
      </c>
      <c r="G80" s="29">
        <v>0.55000000000000004</v>
      </c>
      <c r="H80" s="28">
        <f>VLOOKUP(Query3[[#This Row],[team]],[1]!Query1[[team]:[Total]], 4, FALSE)</f>
        <v>59</v>
      </c>
      <c r="I80" s="3">
        <f>Query3[[#This Row],[Total]]/Query3[[#This Row],[Team Total]]</f>
        <v>0.1864406779661017</v>
      </c>
      <c r="J80" s="3">
        <f>Query3[[#This Row],[Player/Team Total ]]*Query3[[#This Row],[Pct]]</f>
        <v>0.10254237288135594</v>
      </c>
    </row>
    <row r="81" spans="1:10" x14ac:dyDescent="0.25">
      <c r="A81">
        <v>2024</v>
      </c>
      <c r="B81" s="28" t="s">
        <v>25</v>
      </c>
      <c r="C81" s="28" t="s">
        <v>213</v>
      </c>
      <c r="D81">
        <v>6</v>
      </c>
      <c r="E81">
        <v>5</v>
      </c>
      <c r="F81">
        <v>11</v>
      </c>
      <c r="G81" s="29">
        <v>0.55000000000000004</v>
      </c>
      <c r="H81" s="28">
        <f>VLOOKUP(Query3[[#This Row],[team]],[1]!Query1[[team]:[Total]], 4, FALSE)</f>
        <v>87</v>
      </c>
      <c r="I81" s="3">
        <f>Query3[[#This Row],[Total]]/Query3[[#This Row],[Team Total]]</f>
        <v>0.12643678160919541</v>
      </c>
      <c r="J81" s="3">
        <f>Query3[[#This Row],[Player/Team Total ]]*Query3[[#This Row],[Pct]]</f>
        <v>6.9540229885057481E-2</v>
      </c>
    </row>
    <row r="82" spans="1:10" x14ac:dyDescent="0.25">
      <c r="A82">
        <v>2024</v>
      </c>
      <c r="B82" s="28" t="s">
        <v>35</v>
      </c>
      <c r="C82" s="28" t="s">
        <v>132</v>
      </c>
      <c r="D82">
        <v>4</v>
      </c>
      <c r="E82">
        <v>7</v>
      </c>
      <c r="F82">
        <v>11</v>
      </c>
      <c r="G82" s="29">
        <v>0.36</v>
      </c>
      <c r="H82" s="28">
        <f>VLOOKUP(Query3[[#This Row],[team]],[1]!Query1[[team]:[Total]], 4, FALSE)</f>
        <v>79</v>
      </c>
      <c r="I82" s="3">
        <f>Query3[[#This Row],[Total]]/Query3[[#This Row],[Team Total]]</f>
        <v>0.13924050632911392</v>
      </c>
      <c r="J82" s="3">
        <f>Query3[[#This Row],[Player/Team Total ]]*Query3[[#This Row],[Pct]]</f>
        <v>5.0126582278481005E-2</v>
      </c>
    </row>
    <row r="83" spans="1:10" x14ac:dyDescent="0.25">
      <c r="A83">
        <v>2024</v>
      </c>
      <c r="B83" s="28" t="s">
        <v>110</v>
      </c>
      <c r="C83" s="28" t="s">
        <v>182</v>
      </c>
      <c r="D83">
        <v>6</v>
      </c>
      <c r="E83">
        <v>5</v>
      </c>
      <c r="F83">
        <v>11</v>
      </c>
      <c r="G83" s="29">
        <v>0.55000000000000004</v>
      </c>
      <c r="H83" s="28">
        <f>VLOOKUP(Query3[[#This Row],[team]],[1]!Query1[[team]:[Total]], 4, FALSE)</f>
        <v>75</v>
      </c>
      <c r="I83" s="3">
        <f>Query3[[#This Row],[Total]]/Query3[[#This Row],[Team Total]]</f>
        <v>0.14666666666666667</v>
      </c>
      <c r="J83" s="3">
        <f>Query3[[#This Row],[Player/Team Total ]]*Query3[[#This Row],[Pct]]</f>
        <v>8.0666666666666678E-2</v>
      </c>
    </row>
    <row r="84" spans="1:10" x14ac:dyDescent="0.25">
      <c r="A84">
        <v>2024</v>
      </c>
      <c r="B84" s="28" t="s">
        <v>94</v>
      </c>
      <c r="C84" s="28" t="s">
        <v>96</v>
      </c>
      <c r="D84">
        <v>7</v>
      </c>
      <c r="E84">
        <v>4</v>
      </c>
      <c r="F84">
        <v>11</v>
      </c>
      <c r="G84" s="29">
        <v>0.64</v>
      </c>
      <c r="H84" s="28">
        <f>VLOOKUP(Query3[[#This Row],[team]],[1]!Query1[[team]:[Total]], 4, FALSE)</f>
        <v>64</v>
      </c>
      <c r="I84" s="3">
        <f>Query3[[#This Row],[Total]]/Query3[[#This Row],[Team Total]]</f>
        <v>0.171875</v>
      </c>
      <c r="J84" s="3">
        <f>Query3[[#This Row],[Player/Team Total ]]*Query3[[#This Row],[Pct]]</f>
        <v>0.11</v>
      </c>
    </row>
    <row r="85" spans="1:10" x14ac:dyDescent="0.25">
      <c r="A85">
        <v>2024</v>
      </c>
      <c r="B85" s="28" t="s">
        <v>110</v>
      </c>
      <c r="C85" s="28" t="s">
        <v>184</v>
      </c>
      <c r="D85">
        <v>6</v>
      </c>
      <c r="E85">
        <v>5</v>
      </c>
      <c r="F85">
        <v>11</v>
      </c>
      <c r="G85" s="29">
        <v>0.55000000000000004</v>
      </c>
      <c r="H85" s="28">
        <f>VLOOKUP(Query3[[#This Row],[team]],[1]!Query1[[team]:[Total]], 4, FALSE)</f>
        <v>75</v>
      </c>
      <c r="I85" s="3">
        <f>Query3[[#This Row],[Total]]/Query3[[#This Row],[Team Total]]</f>
        <v>0.14666666666666667</v>
      </c>
      <c r="J85" s="3">
        <f>Query3[[#This Row],[Player/Team Total ]]*Query3[[#This Row],[Pct]]</f>
        <v>8.0666666666666678E-2</v>
      </c>
    </row>
    <row r="86" spans="1:10" x14ac:dyDescent="0.25">
      <c r="A86">
        <v>2024</v>
      </c>
      <c r="B86" s="28" t="s">
        <v>27</v>
      </c>
      <c r="C86" s="28" t="s">
        <v>48</v>
      </c>
      <c r="D86">
        <v>4</v>
      </c>
      <c r="E86">
        <v>7</v>
      </c>
      <c r="F86">
        <v>11</v>
      </c>
      <c r="G86" s="29">
        <v>0.36</v>
      </c>
      <c r="H86" s="28">
        <f>VLOOKUP(Query3[[#This Row],[team]],[1]!Query1[[team]:[Total]], 4, FALSE)</f>
        <v>74</v>
      </c>
      <c r="I86" s="3">
        <f>Query3[[#This Row],[Total]]/Query3[[#This Row],[Team Total]]</f>
        <v>0.14864864864864866</v>
      </c>
      <c r="J86" s="3">
        <f>Query3[[#This Row],[Player/Team Total ]]*Query3[[#This Row],[Pct]]</f>
        <v>5.3513513513513515E-2</v>
      </c>
    </row>
    <row r="87" spans="1:10" x14ac:dyDescent="0.25">
      <c r="A87">
        <v>2024</v>
      </c>
      <c r="B87" s="28" t="s">
        <v>13</v>
      </c>
      <c r="C87" s="28" t="s">
        <v>14</v>
      </c>
      <c r="D87">
        <v>6</v>
      </c>
      <c r="E87">
        <v>4</v>
      </c>
      <c r="F87">
        <v>10</v>
      </c>
      <c r="G87" s="29">
        <v>0.6</v>
      </c>
      <c r="H87" s="28">
        <f>VLOOKUP(Query3[[#This Row],[team]],[1]!Query1[[team]:[Total]], 4, FALSE)</f>
        <v>98</v>
      </c>
      <c r="I87" s="3">
        <f>Query3[[#This Row],[Total]]/Query3[[#This Row],[Team Total]]</f>
        <v>0.10204081632653061</v>
      </c>
      <c r="J87" s="3">
        <f>Query3[[#This Row],[Player/Team Total ]]*Query3[[#This Row],[Pct]]</f>
        <v>6.1224489795918366E-2</v>
      </c>
    </row>
    <row r="88" spans="1:10" x14ac:dyDescent="0.25">
      <c r="A88">
        <v>2024</v>
      </c>
      <c r="B88" s="28" t="s">
        <v>35</v>
      </c>
      <c r="C88" s="28" t="s">
        <v>123</v>
      </c>
      <c r="D88">
        <v>3</v>
      </c>
      <c r="E88">
        <v>7</v>
      </c>
      <c r="F88">
        <v>10</v>
      </c>
      <c r="G88" s="29">
        <v>0.3</v>
      </c>
      <c r="H88" s="28">
        <f>VLOOKUP(Query3[[#This Row],[team]],[1]!Query1[[team]:[Total]], 4, FALSE)</f>
        <v>79</v>
      </c>
      <c r="I88" s="3">
        <f>Query3[[#This Row],[Total]]/Query3[[#This Row],[Team Total]]</f>
        <v>0.12658227848101267</v>
      </c>
      <c r="J88" s="3">
        <f>Query3[[#This Row],[Player/Team Total ]]*Query3[[#This Row],[Pct]]</f>
        <v>3.7974683544303799E-2</v>
      </c>
    </row>
    <row r="89" spans="1:10" x14ac:dyDescent="0.25">
      <c r="A89">
        <v>2024</v>
      </c>
      <c r="B89" s="28" t="s">
        <v>55</v>
      </c>
      <c r="C89" s="28" t="s">
        <v>93</v>
      </c>
      <c r="D89">
        <v>6</v>
      </c>
      <c r="E89">
        <v>4</v>
      </c>
      <c r="F89">
        <v>10</v>
      </c>
      <c r="G89" s="29">
        <v>0.6</v>
      </c>
      <c r="H89" s="28">
        <f>VLOOKUP(Query3[[#This Row],[team]],[1]!Query1[[team]:[Total]], 4, FALSE)</f>
        <v>76</v>
      </c>
      <c r="I89" s="3">
        <f>Query3[[#This Row],[Total]]/Query3[[#This Row],[Team Total]]</f>
        <v>0.13157894736842105</v>
      </c>
      <c r="J89" s="3">
        <f>Query3[[#This Row],[Player/Team Total ]]*Query3[[#This Row],[Pct]]</f>
        <v>7.8947368421052627E-2</v>
      </c>
    </row>
    <row r="90" spans="1:10" x14ac:dyDescent="0.25">
      <c r="A90">
        <v>2024</v>
      </c>
      <c r="B90" s="28" t="s">
        <v>9</v>
      </c>
      <c r="C90" s="28" t="s">
        <v>10</v>
      </c>
      <c r="D90">
        <v>5</v>
      </c>
      <c r="E90">
        <v>5</v>
      </c>
      <c r="F90">
        <v>10</v>
      </c>
      <c r="G90" s="29">
        <v>0.5</v>
      </c>
      <c r="H90" s="28">
        <f>VLOOKUP(Query3[[#This Row],[team]],[1]!Query1[[team]:[Total]], 4, FALSE)</f>
        <v>66</v>
      </c>
      <c r="I90" s="3">
        <f>Query3[[#This Row],[Total]]/Query3[[#This Row],[Team Total]]</f>
        <v>0.15151515151515152</v>
      </c>
      <c r="J90" s="3">
        <f>Query3[[#This Row],[Player/Team Total ]]*Query3[[#This Row],[Pct]]</f>
        <v>7.575757575757576E-2</v>
      </c>
    </row>
    <row r="91" spans="1:10" x14ac:dyDescent="0.25">
      <c r="A91">
        <v>2024</v>
      </c>
      <c r="B91" s="28" t="s">
        <v>63</v>
      </c>
      <c r="C91" s="28" t="s">
        <v>64</v>
      </c>
      <c r="D91">
        <v>3</v>
      </c>
      <c r="E91">
        <v>7</v>
      </c>
      <c r="F91">
        <v>10</v>
      </c>
      <c r="G91" s="29">
        <v>0.3</v>
      </c>
      <c r="H91" s="28">
        <f>VLOOKUP(Query3[[#This Row],[team]],[1]!Query1[[team]:[Total]], 4, FALSE)</f>
        <v>54</v>
      </c>
      <c r="I91" s="3">
        <f>Query3[[#This Row],[Total]]/Query3[[#This Row],[Team Total]]</f>
        <v>0.18518518518518517</v>
      </c>
      <c r="J91" s="3">
        <f>Query3[[#This Row],[Player/Team Total ]]*Query3[[#This Row],[Pct]]</f>
        <v>5.5555555555555552E-2</v>
      </c>
    </row>
    <row r="92" spans="1:10" x14ac:dyDescent="0.25">
      <c r="A92">
        <v>2024</v>
      </c>
      <c r="B92" s="28" t="s">
        <v>55</v>
      </c>
      <c r="C92" s="28" t="s">
        <v>56</v>
      </c>
      <c r="D92">
        <v>5</v>
      </c>
      <c r="E92">
        <v>5</v>
      </c>
      <c r="F92">
        <v>10</v>
      </c>
      <c r="G92" s="29">
        <v>0.5</v>
      </c>
      <c r="H92" s="28">
        <f>VLOOKUP(Query3[[#This Row],[team]],[1]!Query1[[team]:[Total]], 4, FALSE)</f>
        <v>76</v>
      </c>
      <c r="I92" s="3">
        <f>Query3[[#This Row],[Total]]/Query3[[#This Row],[Team Total]]</f>
        <v>0.13157894736842105</v>
      </c>
      <c r="J92" s="3">
        <f>Query3[[#This Row],[Player/Team Total ]]*Query3[[#This Row],[Pct]]</f>
        <v>6.5789473684210523E-2</v>
      </c>
    </row>
    <row r="93" spans="1:10" x14ac:dyDescent="0.25">
      <c r="A93">
        <v>2024</v>
      </c>
      <c r="B93" s="28" t="s">
        <v>53</v>
      </c>
      <c r="C93" s="28" t="s">
        <v>186</v>
      </c>
      <c r="D93">
        <v>4</v>
      </c>
      <c r="E93">
        <v>6</v>
      </c>
      <c r="F93">
        <v>10</v>
      </c>
      <c r="G93" s="29">
        <v>0.4</v>
      </c>
      <c r="H93" s="28">
        <f>VLOOKUP(Query3[[#This Row],[team]],[1]!Query1[[team]:[Total]], 4, FALSE)</f>
        <v>70</v>
      </c>
      <c r="I93" s="3">
        <f>Query3[[#This Row],[Total]]/Query3[[#This Row],[Team Total]]</f>
        <v>0.14285714285714285</v>
      </c>
      <c r="J93" s="3">
        <f>Query3[[#This Row],[Player/Team Total ]]*Query3[[#This Row],[Pct]]</f>
        <v>5.7142857142857141E-2</v>
      </c>
    </row>
    <row r="94" spans="1:10" x14ac:dyDescent="0.25">
      <c r="A94">
        <v>2024</v>
      </c>
      <c r="B94" s="28" t="s">
        <v>97</v>
      </c>
      <c r="C94" s="28" t="s">
        <v>201</v>
      </c>
      <c r="D94">
        <v>5</v>
      </c>
      <c r="E94">
        <v>5</v>
      </c>
      <c r="F94">
        <v>10</v>
      </c>
      <c r="G94" s="29">
        <v>0.5</v>
      </c>
      <c r="H94" s="28">
        <f>VLOOKUP(Query3[[#This Row],[team]],[1]!Query1[[team]:[Total]], 4, FALSE)</f>
        <v>70</v>
      </c>
      <c r="I94" s="3">
        <f>Query3[[#This Row],[Total]]/Query3[[#This Row],[Team Total]]</f>
        <v>0.14285714285714285</v>
      </c>
      <c r="J94" s="3">
        <f>Query3[[#This Row],[Player/Team Total ]]*Query3[[#This Row],[Pct]]</f>
        <v>7.1428571428571425E-2</v>
      </c>
    </row>
    <row r="95" spans="1:10" x14ac:dyDescent="0.25">
      <c r="A95">
        <v>2024</v>
      </c>
      <c r="B95" s="28" t="s">
        <v>15</v>
      </c>
      <c r="C95" s="28" t="s">
        <v>17</v>
      </c>
      <c r="D95">
        <v>2</v>
      </c>
      <c r="E95">
        <v>7</v>
      </c>
      <c r="F95">
        <v>9</v>
      </c>
      <c r="G95" s="29">
        <v>0.22</v>
      </c>
      <c r="H95" s="28">
        <f>VLOOKUP(Query3[[#This Row],[team]],[1]!Query1[[team]:[Total]], 4, FALSE)</f>
        <v>84</v>
      </c>
      <c r="I95" s="3">
        <f>Query3[[#This Row],[Total]]/Query3[[#This Row],[Team Total]]</f>
        <v>0.10714285714285714</v>
      </c>
      <c r="J95" s="3">
        <f>Query3[[#This Row],[Player/Team Total ]]*Query3[[#This Row],[Pct]]</f>
        <v>2.357142857142857E-2</v>
      </c>
    </row>
    <row r="96" spans="1:10" x14ac:dyDescent="0.25">
      <c r="A96">
        <v>2024</v>
      </c>
      <c r="B96" s="28" t="s">
        <v>110</v>
      </c>
      <c r="C96" s="28" t="s">
        <v>235</v>
      </c>
      <c r="D96">
        <v>4</v>
      </c>
      <c r="E96">
        <v>5</v>
      </c>
      <c r="F96">
        <v>9</v>
      </c>
      <c r="G96" s="29">
        <v>0.44</v>
      </c>
      <c r="H96" s="28">
        <f>VLOOKUP(Query3[[#This Row],[team]],[1]!Query1[[team]:[Total]], 4, FALSE)</f>
        <v>75</v>
      </c>
      <c r="I96" s="3">
        <f>Query3[[#This Row],[Total]]/Query3[[#This Row],[Team Total]]</f>
        <v>0.12</v>
      </c>
      <c r="J96" s="3">
        <f>Query3[[#This Row],[Player/Team Total ]]*Query3[[#This Row],[Pct]]</f>
        <v>5.28E-2</v>
      </c>
    </row>
    <row r="97" spans="1:10" x14ac:dyDescent="0.25">
      <c r="A97">
        <v>2024</v>
      </c>
      <c r="B97" s="28" t="s">
        <v>46</v>
      </c>
      <c r="C97" s="28" t="s">
        <v>194</v>
      </c>
      <c r="D97">
        <v>2</v>
      </c>
      <c r="E97">
        <v>7</v>
      </c>
      <c r="F97">
        <v>9</v>
      </c>
      <c r="G97" s="29">
        <v>0.22</v>
      </c>
      <c r="H97" s="28">
        <f>VLOOKUP(Query3[[#This Row],[team]],[1]!Query1[[team]:[Total]], 4, FALSE)</f>
        <v>71</v>
      </c>
      <c r="I97" s="3">
        <f>Query3[[#This Row],[Total]]/Query3[[#This Row],[Team Total]]</f>
        <v>0.12676056338028169</v>
      </c>
      <c r="J97" s="3">
        <f>Query3[[#This Row],[Player/Team Total ]]*Query3[[#This Row],[Pct]]</f>
        <v>2.788732394366197E-2</v>
      </c>
    </row>
    <row r="98" spans="1:10" x14ac:dyDescent="0.25">
      <c r="A98">
        <v>2024</v>
      </c>
      <c r="B98" s="28" t="s">
        <v>44</v>
      </c>
      <c r="C98" s="28" t="s">
        <v>446</v>
      </c>
      <c r="D98">
        <v>5</v>
      </c>
      <c r="E98">
        <v>4</v>
      </c>
      <c r="F98">
        <v>9</v>
      </c>
      <c r="G98" s="29">
        <v>0.56000000000000005</v>
      </c>
      <c r="H98" s="28">
        <f>VLOOKUP(Query3[[#This Row],[team]],[1]!Query1[[team]:[Total]], 4, FALSE)</f>
        <v>82</v>
      </c>
      <c r="I98" s="3">
        <f>Query3[[#This Row],[Total]]/Query3[[#This Row],[Team Total]]</f>
        <v>0.10975609756097561</v>
      </c>
      <c r="J98" s="3">
        <f>Query3[[#This Row],[Player/Team Total ]]*Query3[[#This Row],[Pct]]</f>
        <v>6.1463414634146347E-2</v>
      </c>
    </row>
    <row r="99" spans="1:10" x14ac:dyDescent="0.25">
      <c r="A99">
        <v>2024</v>
      </c>
      <c r="B99" s="28" t="s">
        <v>9</v>
      </c>
      <c r="C99" s="28" t="s">
        <v>448</v>
      </c>
      <c r="D99">
        <v>6</v>
      </c>
      <c r="E99">
        <v>3</v>
      </c>
      <c r="F99">
        <v>9</v>
      </c>
      <c r="G99" s="29">
        <v>0.67</v>
      </c>
      <c r="H99" s="28">
        <f>VLOOKUP(Query3[[#This Row],[team]],[1]!Query1[[team]:[Total]], 4, FALSE)</f>
        <v>66</v>
      </c>
      <c r="I99" s="3">
        <f>Query3[[#This Row],[Total]]/Query3[[#This Row],[Team Total]]</f>
        <v>0.13636363636363635</v>
      </c>
      <c r="J99" s="3">
        <f>Query3[[#This Row],[Player/Team Total ]]*Query3[[#This Row],[Pct]]</f>
        <v>9.1363636363636369E-2</v>
      </c>
    </row>
    <row r="100" spans="1:10" x14ac:dyDescent="0.25">
      <c r="A100">
        <v>2024</v>
      </c>
      <c r="B100" s="28" t="s">
        <v>49</v>
      </c>
      <c r="C100" s="28" t="s">
        <v>455</v>
      </c>
      <c r="D100">
        <v>2</v>
      </c>
      <c r="E100">
        <v>7</v>
      </c>
      <c r="F100">
        <v>9</v>
      </c>
      <c r="G100" s="29">
        <v>0.22</v>
      </c>
      <c r="H100" s="28">
        <f>VLOOKUP(Query3[[#This Row],[team]],[1]!Query1[[team]:[Total]], 4, FALSE)</f>
        <v>79</v>
      </c>
      <c r="I100" s="3">
        <f>Query3[[#This Row],[Total]]/Query3[[#This Row],[Team Total]]</f>
        <v>0.11392405063291139</v>
      </c>
      <c r="J100" s="3">
        <f>Query3[[#This Row],[Player/Team Total ]]*Query3[[#This Row],[Pct]]</f>
        <v>2.5063291139240506E-2</v>
      </c>
    </row>
    <row r="101" spans="1:10" x14ac:dyDescent="0.25">
      <c r="A101">
        <v>2024</v>
      </c>
      <c r="B101" s="28" t="s">
        <v>46</v>
      </c>
      <c r="C101" s="28" t="s">
        <v>173</v>
      </c>
      <c r="D101">
        <v>4</v>
      </c>
      <c r="E101">
        <v>5</v>
      </c>
      <c r="F101">
        <v>9</v>
      </c>
      <c r="G101" s="29">
        <v>0.44</v>
      </c>
      <c r="H101" s="28">
        <f>VLOOKUP(Query3[[#This Row],[team]],[1]!Query1[[team]:[Total]], 4, FALSE)</f>
        <v>71</v>
      </c>
      <c r="I101" s="3">
        <f>Query3[[#This Row],[Total]]/Query3[[#This Row],[Team Total]]</f>
        <v>0.12676056338028169</v>
      </c>
      <c r="J101" s="3">
        <f>Query3[[#This Row],[Player/Team Total ]]*Query3[[#This Row],[Pct]]</f>
        <v>5.577464788732394E-2</v>
      </c>
    </row>
    <row r="102" spans="1:10" x14ac:dyDescent="0.25">
      <c r="A102">
        <v>2024</v>
      </c>
      <c r="B102" s="28" t="s">
        <v>120</v>
      </c>
      <c r="C102" s="28" t="s">
        <v>163</v>
      </c>
      <c r="D102">
        <v>4</v>
      </c>
      <c r="E102">
        <v>5</v>
      </c>
      <c r="F102">
        <v>9</v>
      </c>
      <c r="G102" s="29">
        <v>0.44</v>
      </c>
      <c r="H102" s="28">
        <f>VLOOKUP(Query3[[#This Row],[team]],[1]!Query1[[team]:[Total]], 4, FALSE)</f>
        <v>73</v>
      </c>
      <c r="I102" s="3">
        <f>Query3[[#This Row],[Total]]/Query3[[#This Row],[Team Total]]</f>
        <v>0.12328767123287671</v>
      </c>
      <c r="J102" s="3">
        <f>Query3[[#This Row],[Player/Team Total ]]*Query3[[#This Row],[Pct]]</f>
        <v>5.4246575342465748E-2</v>
      </c>
    </row>
    <row r="103" spans="1:10" x14ac:dyDescent="0.25">
      <c r="A103">
        <v>2024</v>
      </c>
      <c r="B103" s="28" t="s">
        <v>35</v>
      </c>
      <c r="C103" s="28" t="s">
        <v>127</v>
      </c>
      <c r="D103">
        <v>3</v>
      </c>
      <c r="E103">
        <v>6</v>
      </c>
      <c r="F103">
        <v>9</v>
      </c>
      <c r="G103" s="29">
        <v>0.33</v>
      </c>
      <c r="H103" s="28">
        <f>VLOOKUP(Query3[[#This Row],[team]],[1]!Query1[[team]:[Total]], 4, FALSE)</f>
        <v>79</v>
      </c>
      <c r="I103" s="3">
        <f>Query3[[#This Row],[Total]]/Query3[[#This Row],[Team Total]]</f>
        <v>0.11392405063291139</v>
      </c>
      <c r="J103" s="3">
        <f>Query3[[#This Row],[Player/Team Total ]]*Query3[[#This Row],[Pct]]</f>
        <v>3.7594936708860757E-2</v>
      </c>
    </row>
    <row r="104" spans="1:10" x14ac:dyDescent="0.25">
      <c r="A104">
        <v>2024</v>
      </c>
      <c r="B104" s="28" t="s">
        <v>102</v>
      </c>
      <c r="C104" s="28" t="s">
        <v>104</v>
      </c>
      <c r="D104">
        <v>3</v>
      </c>
      <c r="E104">
        <v>6</v>
      </c>
      <c r="F104">
        <v>9</v>
      </c>
      <c r="G104" s="29">
        <v>0.33</v>
      </c>
      <c r="H104" s="28">
        <f>VLOOKUP(Query3[[#This Row],[team]],[1]!Query1[[team]:[Total]], 4, FALSE)</f>
        <v>61</v>
      </c>
      <c r="I104" s="3">
        <f>Query3[[#This Row],[Total]]/Query3[[#This Row],[Team Total]]</f>
        <v>0.14754098360655737</v>
      </c>
      <c r="J104" s="3">
        <f>Query3[[#This Row],[Player/Team Total ]]*Query3[[#This Row],[Pct]]</f>
        <v>4.8688524590163935E-2</v>
      </c>
    </row>
    <row r="105" spans="1:10" x14ac:dyDescent="0.25">
      <c r="A105">
        <v>2024</v>
      </c>
      <c r="B105" s="28" t="s">
        <v>42</v>
      </c>
      <c r="C105" s="28" t="s">
        <v>158</v>
      </c>
      <c r="D105">
        <v>4</v>
      </c>
      <c r="E105">
        <v>5</v>
      </c>
      <c r="F105">
        <v>9</v>
      </c>
      <c r="G105" s="29">
        <v>0.44</v>
      </c>
      <c r="H105" s="28">
        <f>VLOOKUP(Query3[[#This Row],[team]],[1]!Query1[[team]:[Total]], 4, FALSE)</f>
        <v>65</v>
      </c>
      <c r="I105" s="3">
        <f>Query3[[#This Row],[Total]]/Query3[[#This Row],[Team Total]]</f>
        <v>0.13846153846153847</v>
      </c>
      <c r="J105" s="3">
        <f>Query3[[#This Row],[Player/Team Total ]]*Query3[[#This Row],[Pct]]</f>
        <v>6.0923076923076927E-2</v>
      </c>
    </row>
    <row r="106" spans="1:10" x14ac:dyDescent="0.25">
      <c r="A106">
        <v>2024</v>
      </c>
      <c r="B106" s="28" t="s">
        <v>70</v>
      </c>
      <c r="C106" s="28" t="s">
        <v>71</v>
      </c>
      <c r="D106">
        <v>3</v>
      </c>
      <c r="E106">
        <v>6</v>
      </c>
      <c r="F106">
        <v>9</v>
      </c>
      <c r="G106" s="29">
        <v>0.33</v>
      </c>
      <c r="H106" s="28">
        <f>VLOOKUP(Query3[[#This Row],[team]],[1]!Query1[[team]:[Total]], 4, FALSE)</f>
        <v>88</v>
      </c>
      <c r="I106" s="3">
        <f>Query3[[#This Row],[Total]]/Query3[[#This Row],[Team Total]]</f>
        <v>0.10227272727272728</v>
      </c>
      <c r="J106" s="3">
        <f>Query3[[#This Row],[Player/Team Total ]]*Query3[[#This Row],[Pct]]</f>
        <v>3.3750000000000002E-2</v>
      </c>
    </row>
    <row r="107" spans="1:10" x14ac:dyDescent="0.25">
      <c r="A107">
        <v>2024</v>
      </c>
      <c r="B107" s="28" t="s">
        <v>110</v>
      </c>
      <c r="C107" s="28" t="s">
        <v>236</v>
      </c>
      <c r="D107">
        <v>2</v>
      </c>
      <c r="E107">
        <v>7</v>
      </c>
      <c r="F107">
        <v>9</v>
      </c>
      <c r="G107" s="29">
        <v>0.22</v>
      </c>
      <c r="H107" s="28">
        <f>VLOOKUP(Query3[[#This Row],[team]],[1]!Query1[[team]:[Total]], 4, FALSE)</f>
        <v>75</v>
      </c>
      <c r="I107" s="3">
        <f>Query3[[#This Row],[Total]]/Query3[[#This Row],[Team Total]]</f>
        <v>0.12</v>
      </c>
      <c r="J107" s="3">
        <f>Query3[[#This Row],[Player/Team Total ]]*Query3[[#This Row],[Pct]]</f>
        <v>2.64E-2</v>
      </c>
    </row>
    <row r="108" spans="1:10" x14ac:dyDescent="0.25">
      <c r="A108">
        <v>2024</v>
      </c>
      <c r="B108" s="28" t="s">
        <v>94</v>
      </c>
      <c r="C108" s="28" t="s">
        <v>200</v>
      </c>
      <c r="D108">
        <v>4</v>
      </c>
      <c r="E108">
        <v>5</v>
      </c>
      <c r="F108">
        <v>9</v>
      </c>
      <c r="G108" s="29">
        <v>0.44</v>
      </c>
      <c r="H108" s="28">
        <f>VLOOKUP(Query3[[#This Row],[team]],[1]!Query1[[team]:[Total]], 4, FALSE)</f>
        <v>64</v>
      </c>
      <c r="I108" s="3">
        <f>Query3[[#This Row],[Total]]/Query3[[#This Row],[Team Total]]</f>
        <v>0.140625</v>
      </c>
      <c r="J108" s="3">
        <f>Query3[[#This Row],[Player/Team Total ]]*Query3[[#This Row],[Pct]]</f>
        <v>6.1874999999999999E-2</v>
      </c>
    </row>
    <row r="109" spans="1:10" x14ac:dyDescent="0.25">
      <c r="A109">
        <v>2024</v>
      </c>
      <c r="B109" s="28" t="s">
        <v>55</v>
      </c>
      <c r="C109" s="28" t="s">
        <v>458</v>
      </c>
      <c r="D109">
        <v>6</v>
      </c>
      <c r="E109">
        <v>2</v>
      </c>
      <c r="F109">
        <v>8</v>
      </c>
      <c r="G109" s="29">
        <v>0.75</v>
      </c>
      <c r="H109" s="28">
        <f>VLOOKUP(Query3[[#This Row],[team]],[1]!Query1[[team]:[Total]], 4, FALSE)</f>
        <v>76</v>
      </c>
      <c r="I109" s="3">
        <f>Query3[[#This Row],[Total]]/Query3[[#This Row],[Team Total]]</f>
        <v>0.10526315789473684</v>
      </c>
      <c r="J109" s="3">
        <f>Query3[[#This Row],[Player/Team Total ]]*Query3[[#This Row],[Pct]]</f>
        <v>7.8947368421052627E-2</v>
      </c>
    </row>
    <row r="110" spans="1:10" x14ac:dyDescent="0.25">
      <c r="A110">
        <v>2024</v>
      </c>
      <c r="B110" s="28" t="s">
        <v>53</v>
      </c>
      <c r="C110" s="28" t="s">
        <v>190</v>
      </c>
      <c r="D110">
        <v>4</v>
      </c>
      <c r="E110">
        <v>4</v>
      </c>
      <c r="F110">
        <v>8</v>
      </c>
      <c r="G110" s="29">
        <v>0.5</v>
      </c>
      <c r="H110" s="28">
        <f>VLOOKUP(Query3[[#This Row],[team]],[1]!Query1[[team]:[Total]], 4, FALSE)</f>
        <v>70</v>
      </c>
      <c r="I110" s="3">
        <f>Query3[[#This Row],[Total]]/Query3[[#This Row],[Team Total]]</f>
        <v>0.11428571428571428</v>
      </c>
      <c r="J110" s="3">
        <f>Query3[[#This Row],[Player/Team Total ]]*Query3[[#This Row],[Pct]]</f>
        <v>5.7142857142857141E-2</v>
      </c>
    </row>
    <row r="111" spans="1:10" x14ac:dyDescent="0.25">
      <c r="A111">
        <v>2024</v>
      </c>
      <c r="B111" s="28" t="s">
        <v>51</v>
      </c>
      <c r="C111" s="28" t="s">
        <v>52</v>
      </c>
      <c r="D111">
        <v>3</v>
      </c>
      <c r="E111">
        <v>5</v>
      </c>
      <c r="F111">
        <v>8</v>
      </c>
      <c r="G111" s="29">
        <v>0.38</v>
      </c>
      <c r="H111" s="28">
        <f>VLOOKUP(Query3[[#This Row],[team]],[1]!Query1[[team]:[Total]], 4, FALSE)</f>
        <v>79</v>
      </c>
      <c r="I111" s="3">
        <f>Query3[[#This Row],[Total]]/Query3[[#This Row],[Team Total]]</f>
        <v>0.10126582278481013</v>
      </c>
      <c r="J111" s="3">
        <f>Query3[[#This Row],[Player/Team Total ]]*Query3[[#This Row],[Pct]]</f>
        <v>3.8481012658227849E-2</v>
      </c>
    </row>
    <row r="112" spans="1:10" x14ac:dyDescent="0.25">
      <c r="A112">
        <v>2024</v>
      </c>
      <c r="B112" s="28" t="s">
        <v>46</v>
      </c>
      <c r="C112" s="28" t="s">
        <v>171</v>
      </c>
      <c r="D112">
        <v>5</v>
      </c>
      <c r="E112">
        <v>3</v>
      </c>
      <c r="F112">
        <v>8</v>
      </c>
      <c r="G112" s="29">
        <v>0.63</v>
      </c>
      <c r="H112" s="28">
        <f>VLOOKUP(Query3[[#This Row],[team]],[1]!Query1[[team]:[Total]], 4, FALSE)</f>
        <v>71</v>
      </c>
      <c r="I112" s="3">
        <f>Query3[[#This Row],[Total]]/Query3[[#This Row],[Team Total]]</f>
        <v>0.11267605633802817</v>
      </c>
      <c r="J112" s="3">
        <f>Query3[[#This Row],[Player/Team Total ]]*Query3[[#This Row],[Pct]]</f>
        <v>7.0985915492957755E-2</v>
      </c>
    </row>
    <row r="113" spans="1:10" x14ac:dyDescent="0.25">
      <c r="A113">
        <v>2024</v>
      </c>
      <c r="B113" s="28" t="s">
        <v>35</v>
      </c>
      <c r="C113" s="28" t="s">
        <v>138</v>
      </c>
      <c r="D113">
        <v>4</v>
      </c>
      <c r="E113">
        <v>4</v>
      </c>
      <c r="F113">
        <v>8</v>
      </c>
      <c r="G113" s="29">
        <v>0.5</v>
      </c>
      <c r="H113" s="28">
        <f>VLOOKUP(Query3[[#This Row],[team]],[1]!Query1[[team]:[Total]], 4, FALSE)</f>
        <v>79</v>
      </c>
      <c r="I113" s="3">
        <f>Query3[[#This Row],[Total]]/Query3[[#This Row],[Team Total]]</f>
        <v>0.10126582278481013</v>
      </c>
      <c r="J113" s="3">
        <f>Query3[[#This Row],[Player/Team Total ]]*Query3[[#This Row],[Pct]]</f>
        <v>5.0632911392405063E-2</v>
      </c>
    </row>
    <row r="114" spans="1:10" x14ac:dyDescent="0.25">
      <c r="A114">
        <v>2024</v>
      </c>
      <c r="B114" s="28" t="s">
        <v>9</v>
      </c>
      <c r="C114" s="28" t="s">
        <v>109</v>
      </c>
      <c r="D114">
        <v>2</v>
      </c>
      <c r="E114">
        <v>6</v>
      </c>
      <c r="F114">
        <v>8</v>
      </c>
      <c r="G114" s="29">
        <v>0.25</v>
      </c>
      <c r="H114" s="28">
        <f>VLOOKUP(Query3[[#This Row],[team]],[1]!Query1[[team]:[Total]], 4, FALSE)</f>
        <v>66</v>
      </c>
      <c r="I114" s="3">
        <f>Query3[[#This Row],[Total]]/Query3[[#This Row],[Team Total]]</f>
        <v>0.12121212121212122</v>
      </c>
      <c r="J114" s="3">
        <f>Query3[[#This Row],[Player/Team Total ]]*Query3[[#This Row],[Pct]]</f>
        <v>3.0303030303030304E-2</v>
      </c>
    </row>
    <row r="115" spans="1:10" x14ac:dyDescent="0.25">
      <c r="A115">
        <v>2024</v>
      </c>
      <c r="B115" s="28" t="s">
        <v>94</v>
      </c>
      <c r="C115" s="28" t="s">
        <v>204</v>
      </c>
      <c r="D115">
        <v>4</v>
      </c>
      <c r="E115">
        <v>4</v>
      </c>
      <c r="F115">
        <v>8</v>
      </c>
      <c r="G115" s="29">
        <v>0.5</v>
      </c>
      <c r="H115" s="28">
        <f>VLOOKUP(Query3[[#This Row],[team]],[1]!Query1[[team]:[Total]], 4, FALSE)</f>
        <v>64</v>
      </c>
      <c r="I115" s="3">
        <f>Query3[[#This Row],[Total]]/Query3[[#This Row],[Team Total]]</f>
        <v>0.125</v>
      </c>
      <c r="J115" s="3">
        <f>Query3[[#This Row],[Player/Team Total ]]*Query3[[#This Row],[Pct]]</f>
        <v>6.25E-2</v>
      </c>
    </row>
    <row r="116" spans="1:10" x14ac:dyDescent="0.25">
      <c r="A116">
        <v>2024</v>
      </c>
      <c r="B116" s="28" t="s">
        <v>9</v>
      </c>
      <c r="C116" s="28" t="s">
        <v>130</v>
      </c>
      <c r="D116">
        <v>2</v>
      </c>
      <c r="E116">
        <v>6</v>
      </c>
      <c r="F116">
        <v>8</v>
      </c>
      <c r="G116" s="29">
        <v>0.25</v>
      </c>
      <c r="H116" s="28">
        <f>VLOOKUP(Query3[[#This Row],[team]],[1]!Query1[[team]:[Total]], 4, FALSE)</f>
        <v>66</v>
      </c>
      <c r="I116" s="3">
        <f>Query3[[#This Row],[Total]]/Query3[[#This Row],[Team Total]]</f>
        <v>0.12121212121212122</v>
      </c>
      <c r="J116" s="3">
        <f>Query3[[#This Row],[Player/Team Total ]]*Query3[[#This Row],[Pct]]</f>
        <v>3.0303030303030304E-2</v>
      </c>
    </row>
    <row r="117" spans="1:10" x14ac:dyDescent="0.25">
      <c r="A117">
        <v>2024</v>
      </c>
      <c r="B117" s="28" t="s">
        <v>100</v>
      </c>
      <c r="C117" s="28" t="s">
        <v>466</v>
      </c>
      <c r="D117">
        <v>6</v>
      </c>
      <c r="E117">
        <v>2</v>
      </c>
      <c r="F117">
        <v>8</v>
      </c>
      <c r="G117" s="29">
        <v>0.75</v>
      </c>
      <c r="H117" s="28">
        <f>VLOOKUP(Query3[[#This Row],[team]],[1]!Query1[[team]:[Total]], 4, FALSE)</f>
        <v>61</v>
      </c>
      <c r="I117" s="3">
        <f>Query3[[#This Row],[Total]]/Query3[[#This Row],[Team Total]]</f>
        <v>0.13114754098360656</v>
      </c>
      <c r="J117" s="3">
        <f>Query3[[#This Row],[Player/Team Total ]]*Query3[[#This Row],[Pct]]</f>
        <v>9.8360655737704916E-2</v>
      </c>
    </row>
    <row r="118" spans="1:10" x14ac:dyDescent="0.25">
      <c r="A118">
        <v>2024</v>
      </c>
      <c r="B118" s="28" t="s">
        <v>63</v>
      </c>
      <c r="C118" s="28" t="s">
        <v>212</v>
      </c>
      <c r="D118">
        <v>4</v>
      </c>
      <c r="E118">
        <v>4</v>
      </c>
      <c r="F118">
        <v>8</v>
      </c>
      <c r="G118" s="29">
        <v>0.5</v>
      </c>
      <c r="H118" s="28">
        <f>VLOOKUP(Query3[[#This Row],[team]],[1]!Query1[[team]:[Total]], 4, FALSE)</f>
        <v>54</v>
      </c>
      <c r="I118" s="3">
        <f>Query3[[#This Row],[Total]]/Query3[[#This Row],[Team Total]]</f>
        <v>0.14814814814814814</v>
      </c>
      <c r="J118" s="3">
        <f>Query3[[#This Row],[Player/Team Total ]]*Query3[[#This Row],[Pct]]</f>
        <v>7.407407407407407E-2</v>
      </c>
    </row>
    <row r="119" spans="1:10" x14ac:dyDescent="0.25">
      <c r="A119">
        <v>2024</v>
      </c>
      <c r="B119" s="28" t="s">
        <v>51</v>
      </c>
      <c r="C119" s="28" t="s">
        <v>72</v>
      </c>
      <c r="D119">
        <v>3</v>
      </c>
      <c r="E119">
        <v>5</v>
      </c>
      <c r="F119">
        <v>8</v>
      </c>
      <c r="G119" s="29">
        <v>0.38</v>
      </c>
      <c r="H119" s="28">
        <f>VLOOKUP(Query3[[#This Row],[team]],[1]!Query1[[team]:[Total]], 4, FALSE)</f>
        <v>79</v>
      </c>
      <c r="I119" s="3">
        <f>Query3[[#This Row],[Total]]/Query3[[#This Row],[Team Total]]</f>
        <v>0.10126582278481013</v>
      </c>
      <c r="J119" s="3">
        <f>Query3[[#This Row],[Player/Team Total ]]*Query3[[#This Row],[Pct]]</f>
        <v>3.8481012658227849E-2</v>
      </c>
    </row>
    <row r="120" spans="1:10" x14ac:dyDescent="0.25">
      <c r="A120">
        <v>2024</v>
      </c>
      <c r="B120" s="28" t="s">
        <v>124</v>
      </c>
      <c r="C120" s="28" t="s">
        <v>464</v>
      </c>
      <c r="D120">
        <v>3</v>
      </c>
      <c r="E120">
        <v>5</v>
      </c>
      <c r="F120">
        <v>8</v>
      </c>
      <c r="G120" s="29">
        <v>0.38</v>
      </c>
      <c r="H120" s="28">
        <f>VLOOKUP(Query3[[#This Row],[team]],[1]!Query1[[team]:[Total]], 4, FALSE)</f>
        <v>59</v>
      </c>
      <c r="I120" s="3">
        <f>Query3[[#This Row],[Total]]/Query3[[#This Row],[Team Total]]</f>
        <v>0.13559322033898305</v>
      </c>
      <c r="J120" s="3">
        <f>Query3[[#This Row],[Player/Team Total ]]*Query3[[#This Row],[Pct]]</f>
        <v>5.1525423728813559E-2</v>
      </c>
    </row>
    <row r="121" spans="1:10" x14ac:dyDescent="0.25">
      <c r="A121">
        <v>2024</v>
      </c>
      <c r="B121" s="28" t="s">
        <v>100</v>
      </c>
      <c r="C121" s="28" t="s">
        <v>116</v>
      </c>
      <c r="D121">
        <v>3</v>
      </c>
      <c r="E121">
        <v>5</v>
      </c>
      <c r="F121">
        <v>8</v>
      </c>
      <c r="G121" s="29">
        <v>0.38</v>
      </c>
      <c r="H121" s="28">
        <f>VLOOKUP(Query3[[#This Row],[team]],[1]!Query1[[team]:[Total]], 4, FALSE)</f>
        <v>61</v>
      </c>
      <c r="I121" s="3">
        <f>Query3[[#This Row],[Total]]/Query3[[#This Row],[Team Total]]</f>
        <v>0.13114754098360656</v>
      </c>
      <c r="J121" s="3">
        <f>Query3[[#This Row],[Player/Team Total ]]*Query3[[#This Row],[Pct]]</f>
        <v>4.9836065573770495E-2</v>
      </c>
    </row>
    <row r="122" spans="1:10" x14ac:dyDescent="0.25">
      <c r="A122">
        <v>2024</v>
      </c>
      <c r="B122" s="28" t="s">
        <v>134</v>
      </c>
      <c r="C122" s="28" t="s">
        <v>149</v>
      </c>
      <c r="D122">
        <v>5</v>
      </c>
      <c r="E122">
        <v>2</v>
      </c>
      <c r="F122">
        <v>7</v>
      </c>
      <c r="G122" s="29">
        <v>0.71</v>
      </c>
      <c r="H122" s="28">
        <f>VLOOKUP(Query3[[#This Row],[team]],[1]!Query1[[team]:[Total]], 4, FALSE)</f>
        <v>75</v>
      </c>
      <c r="I122" s="3">
        <f>Query3[[#This Row],[Total]]/Query3[[#This Row],[Team Total]]</f>
        <v>9.3333333333333338E-2</v>
      </c>
      <c r="J122" s="3">
        <f>Query3[[#This Row],[Player/Team Total ]]*Query3[[#This Row],[Pct]]</f>
        <v>6.6266666666666668E-2</v>
      </c>
    </row>
    <row r="123" spans="1:10" x14ac:dyDescent="0.25">
      <c r="A123">
        <v>2024</v>
      </c>
      <c r="B123" s="28" t="s">
        <v>25</v>
      </c>
      <c r="C123" s="28" t="s">
        <v>218</v>
      </c>
      <c r="D123">
        <v>1</v>
      </c>
      <c r="E123">
        <v>6</v>
      </c>
      <c r="F123">
        <v>7</v>
      </c>
      <c r="G123" s="29">
        <v>0.14000000000000001</v>
      </c>
      <c r="H123" s="28">
        <f>VLOOKUP(Query3[[#This Row],[team]],[1]!Query1[[team]:[Total]], 4, FALSE)</f>
        <v>87</v>
      </c>
      <c r="I123" s="3">
        <f>Query3[[#This Row],[Total]]/Query3[[#This Row],[Team Total]]</f>
        <v>8.0459770114942528E-2</v>
      </c>
      <c r="J123" s="3">
        <f>Query3[[#This Row],[Player/Team Total ]]*Query3[[#This Row],[Pct]]</f>
        <v>1.1264367816091955E-2</v>
      </c>
    </row>
    <row r="124" spans="1:10" x14ac:dyDescent="0.25">
      <c r="A124">
        <v>2024</v>
      </c>
      <c r="B124" s="28" t="s">
        <v>70</v>
      </c>
      <c r="C124" s="28" t="s">
        <v>379</v>
      </c>
      <c r="D124">
        <v>2</v>
      </c>
      <c r="E124">
        <v>5</v>
      </c>
      <c r="F124">
        <v>7</v>
      </c>
      <c r="G124" s="29">
        <v>0.28999999999999998</v>
      </c>
      <c r="H124" s="28">
        <f>VLOOKUP(Query3[[#This Row],[team]],[1]!Query1[[team]:[Total]], 4, FALSE)</f>
        <v>88</v>
      </c>
      <c r="I124" s="3">
        <f>Query3[[#This Row],[Total]]/Query3[[#This Row],[Team Total]]</f>
        <v>7.9545454545454544E-2</v>
      </c>
      <c r="J124" s="3">
        <f>Query3[[#This Row],[Player/Team Total ]]*Query3[[#This Row],[Pct]]</f>
        <v>2.3068181818181818E-2</v>
      </c>
    </row>
    <row r="125" spans="1:10" x14ac:dyDescent="0.25">
      <c r="A125">
        <v>2024</v>
      </c>
      <c r="B125" s="28" t="s">
        <v>88</v>
      </c>
      <c r="C125" s="28" t="s">
        <v>209</v>
      </c>
      <c r="D125">
        <v>3</v>
      </c>
      <c r="E125">
        <v>4</v>
      </c>
      <c r="F125">
        <v>7</v>
      </c>
      <c r="G125" s="29">
        <v>0.43</v>
      </c>
      <c r="H125" s="28">
        <f>VLOOKUP(Query3[[#This Row],[team]],[1]!Query1[[team]:[Total]], 4, FALSE)</f>
        <v>76</v>
      </c>
      <c r="I125" s="3">
        <f>Query3[[#This Row],[Total]]/Query3[[#This Row],[Team Total]]</f>
        <v>9.2105263157894732E-2</v>
      </c>
      <c r="J125" s="3">
        <f>Query3[[#This Row],[Player/Team Total ]]*Query3[[#This Row],[Pct]]</f>
        <v>3.9605263157894734E-2</v>
      </c>
    </row>
    <row r="126" spans="1:10" x14ac:dyDescent="0.25">
      <c r="A126">
        <v>2024</v>
      </c>
      <c r="B126" s="28" t="s">
        <v>44</v>
      </c>
      <c r="C126" s="28" t="s">
        <v>167</v>
      </c>
      <c r="D126">
        <v>3</v>
      </c>
      <c r="E126">
        <v>4</v>
      </c>
      <c r="F126">
        <v>7</v>
      </c>
      <c r="G126" s="29">
        <v>0.43</v>
      </c>
      <c r="H126" s="28">
        <f>VLOOKUP(Query3[[#This Row],[team]],[1]!Query1[[team]:[Total]], 4, FALSE)</f>
        <v>82</v>
      </c>
      <c r="I126" s="3">
        <f>Query3[[#This Row],[Total]]/Query3[[#This Row],[Team Total]]</f>
        <v>8.5365853658536592E-2</v>
      </c>
      <c r="J126" s="3">
        <f>Query3[[#This Row],[Player/Team Total ]]*Query3[[#This Row],[Pct]]</f>
        <v>3.6707317073170737E-2</v>
      </c>
    </row>
    <row r="127" spans="1:10" x14ac:dyDescent="0.25">
      <c r="A127">
        <v>2024</v>
      </c>
      <c r="B127" s="28" t="s">
        <v>29</v>
      </c>
      <c r="C127" s="28" t="s">
        <v>128</v>
      </c>
      <c r="D127">
        <v>2</v>
      </c>
      <c r="E127">
        <v>5</v>
      </c>
      <c r="F127">
        <v>7</v>
      </c>
      <c r="G127" s="29">
        <v>0.28999999999999998</v>
      </c>
      <c r="H127" s="28">
        <f>VLOOKUP(Query3[[#This Row],[team]],[1]!Query1[[team]:[Total]], 4, FALSE)</f>
        <v>94</v>
      </c>
      <c r="I127" s="3">
        <f>Query3[[#This Row],[Total]]/Query3[[#This Row],[Team Total]]</f>
        <v>7.4468085106382975E-2</v>
      </c>
      <c r="J127" s="3">
        <f>Query3[[#This Row],[Player/Team Total ]]*Query3[[#This Row],[Pct]]</f>
        <v>2.159574468085106E-2</v>
      </c>
    </row>
    <row r="128" spans="1:10" x14ac:dyDescent="0.25">
      <c r="A128">
        <v>2024</v>
      </c>
      <c r="B128" s="28" t="s">
        <v>63</v>
      </c>
      <c r="C128" s="28" t="s">
        <v>81</v>
      </c>
      <c r="D128">
        <v>2</v>
      </c>
      <c r="E128">
        <v>5</v>
      </c>
      <c r="F128">
        <v>7</v>
      </c>
      <c r="G128" s="29">
        <v>0.28999999999999998</v>
      </c>
      <c r="H128" s="28">
        <f>VLOOKUP(Query3[[#This Row],[team]],[1]!Query1[[team]:[Total]], 4, FALSE)</f>
        <v>54</v>
      </c>
      <c r="I128" s="3">
        <f>Query3[[#This Row],[Total]]/Query3[[#This Row],[Team Total]]</f>
        <v>0.12962962962962962</v>
      </c>
      <c r="J128" s="3">
        <f>Query3[[#This Row],[Player/Team Total ]]*Query3[[#This Row],[Pct]]</f>
        <v>3.7592592592592587E-2</v>
      </c>
    </row>
    <row r="129" spans="1:10" x14ac:dyDescent="0.25">
      <c r="A129">
        <v>2024</v>
      </c>
      <c r="B129" s="28" t="s">
        <v>120</v>
      </c>
      <c r="C129" s="28" t="s">
        <v>381</v>
      </c>
      <c r="D129">
        <v>3</v>
      </c>
      <c r="E129">
        <v>4</v>
      </c>
      <c r="F129">
        <v>7</v>
      </c>
      <c r="G129" s="29">
        <v>0.43</v>
      </c>
      <c r="H129" s="28">
        <f>VLOOKUP(Query3[[#This Row],[team]],[1]!Query1[[team]:[Total]], 4, FALSE)</f>
        <v>73</v>
      </c>
      <c r="I129" s="3">
        <f>Query3[[#This Row],[Total]]/Query3[[#This Row],[Team Total]]</f>
        <v>9.5890410958904104E-2</v>
      </c>
      <c r="J129" s="3">
        <f>Query3[[#This Row],[Player/Team Total ]]*Query3[[#This Row],[Pct]]</f>
        <v>4.1232876712328767E-2</v>
      </c>
    </row>
    <row r="130" spans="1:10" x14ac:dyDescent="0.25">
      <c r="A130">
        <v>2024</v>
      </c>
      <c r="B130" s="28" t="s">
        <v>33</v>
      </c>
      <c r="C130" s="28" t="s">
        <v>506</v>
      </c>
      <c r="D130">
        <v>1</v>
      </c>
      <c r="E130">
        <v>6</v>
      </c>
      <c r="F130">
        <v>7</v>
      </c>
      <c r="G130" s="29">
        <v>0.14000000000000001</v>
      </c>
      <c r="H130" s="28">
        <f>VLOOKUP(Query3[[#This Row],[team]],[1]!Query1[[team]:[Total]], 4, FALSE)</f>
        <v>99</v>
      </c>
      <c r="I130" s="3">
        <f>Query3[[#This Row],[Total]]/Query3[[#This Row],[Team Total]]</f>
        <v>7.0707070707070704E-2</v>
      </c>
      <c r="J130" s="3">
        <f>Query3[[#This Row],[Player/Team Total ]]*Query3[[#This Row],[Pct]]</f>
        <v>9.8989898989899003E-3</v>
      </c>
    </row>
    <row r="131" spans="1:10" x14ac:dyDescent="0.25">
      <c r="A131">
        <v>2024</v>
      </c>
      <c r="B131" s="28" t="s">
        <v>15</v>
      </c>
      <c r="C131" s="28" t="s">
        <v>503</v>
      </c>
      <c r="D131">
        <v>4</v>
      </c>
      <c r="E131">
        <v>3</v>
      </c>
      <c r="F131">
        <v>7</v>
      </c>
      <c r="G131" s="29">
        <v>0.56999999999999995</v>
      </c>
      <c r="H131" s="28">
        <f>VLOOKUP(Query3[[#This Row],[team]],[1]!Query1[[team]:[Total]], 4, FALSE)</f>
        <v>84</v>
      </c>
      <c r="I131" s="3">
        <f>Query3[[#This Row],[Total]]/Query3[[#This Row],[Team Total]]</f>
        <v>8.3333333333333329E-2</v>
      </c>
      <c r="J131" s="3">
        <f>Query3[[#This Row],[Player/Team Total ]]*Query3[[#This Row],[Pct]]</f>
        <v>4.7499999999999994E-2</v>
      </c>
    </row>
    <row r="132" spans="1:10" x14ac:dyDescent="0.25">
      <c r="A132">
        <v>2024</v>
      </c>
      <c r="B132" s="28" t="s">
        <v>94</v>
      </c>
      <c r="C132" s="28" t="s">
        <v>199</v>
      </c>
      <c r="D132">
        <v>3</v>
      </c>
      <c r="E132">
        <v>4</v>
      </c>
      <c r="F132">
        <v>7</v>
      </c>
      <c r="G132" s="29">
        <v>0.43</v>
      </c>
      <c r="H132" s="28">
        <f>VLOOKUP(Query3[[#This Row],[team]],[1]!Query1[[team]:[Total]], 4, FALSE)</f>
        <v>64</v>
      </c>
      <c r="I132" s="3">
        <f>Query3[[#This Row],[Total]]/Query3[[#This Row],[Team Total]]</f>
        <v>0.109375</v>
      </c>
      <c r="J132" s="3">
        <f>Query3[[#This Row],[Player/Team Total ]]*Query3[[#This Row],[Pct]]</f>
        <v>4.7031249999999997E-2</v>
      </c>
    </row>
    <row r="133" spans="1:10" x14ac:dyDescent="0.25">
      <c r="A133">
        <v>2024</v>
      </c>
      <c r="B133" s="28" t="s">
        <v>100</v>
      </c>
      <c r="C133" s="28" t="s">
        <v>438</v>
      </c>
      <c r="D133">
        <v>3</v>
      </c>
      <c r="E133">
        <v>4</v>
      </c>
      <c r="F133">
        <v>7</v>
      </c>
      <c r="G133" s="29">
        <v>0.43</v>
      </c>
      <c r="H133" s="28">
        <f>VLOOKUP(Query3[[#This Row],[team]],[1]!Query1[[team]:[Total]], 4, FALSE)</f>
        <v>61</v>
      </c>
      <c r="I133" s="3">
        <f>Query3[[#This Row],[Total]]/Query3[[#This Row],[Team Total]]</f>
        <v>0.11475409836065574</v>
      </c>
      <c r="J133" s="3">
        <f>Query3[[#This Row],[Player/Team Total ]]*Query3[[#This Row],[Pct]]</f>
        <v>4.9344262295081966E-2</v>
      </c>
    </row>
    <row r="134" spans="1:10" x14ac:dyDescent="0.25">
      <c r="A134">
        <v>2024</v>
      </c>
      <c r="B134" s="28" t="s">
        <v>97</v>
      </c>
      <c r="C134" s="28" t="s">
        <v>98</v>
      </c>
      <c r="D134">
        <v>3</v>
      </c>
      <c r="E134">
        <v>4</v>
      </c>
      <c r="F134">
        <v>7</v>
      </c>
      <c r="G134" s="29">
        <v>0.43</v>
      </c>
      <c r="H134" s="28">
        <f>VLOOKUP(Query3[[#This Row],[team]],[1]!Query1[[team]:[Total]], 4, FALSE)</f>
        <v>70</v>
      </c>
      <c r="I134" s="3">
        <f>Query3[[#This Row],[Total]]/Query3[[#This Row],[Team Total]]</f>
        <v>0.1</v>
      </c>
      <c r="J134" s="3">
        <f>Query3[[#This Row],[Player/Team Total ]]*Query3[[#This Row],[Pct]]</f>
        <v>4.3000000000000003E-2</v>
      </c>
    </row>
    <row r="135" spans="1:10" x14ac:dyDescent="0.25">
      <c r="A135">
        <v>2024</v>
      </c>
      <c r="B135" s="28" t="s">
        <v>88</v>
      </c>
      <c r="C135" s="28" t="s">
        <v>211</v>
      </c>
      <c r="D135">
        <v>2</v>
      </c>
      <c r="E135">
        <v>5</v>
      </c>
      <c r="F135">
        <v>7</v>
      </c>
      <c r="G135" s="29">
        <v>0.28999999999999998</v>
      </c>
      <c r="H135" s="28">
        <f>VLOOKUP(Query3[[#This Row],[team]],[1]!Query1[[team]:[Total]], 4, FALSE)</f>
        <v>76</v>
      </c>
      <c r="I135" s="3">
        <f>Query3[[#This Row],[Total]]/Query3[[#This Row],[Team Total]]</f>
        <v>9.2105263157894732E-2</v>
      </c>
      <c r="J135" s="3">
        <f>Query3[[#This Row],[Player/Team Total ]]*Query3[[#This Row],[Pct]]</f>
        <v>2.6710526315789469E-2</v>
      </c>
    </row>
    <row r="136" spans="1:10" x14ac:dyDescent="0.25">
      <c r="A136">
        <v>2024</v>
      </c>
      <c r="B136" s="28" t="s">
        <v>66</v>
      </c>
      <c r="C136" s="28" t="s">
        <v>225</v>
      </c>
      <c r="D136">
        <v>5</v>
      </c>
      <c r="E136">
        <v>2</v>
      </c>
      <c r="F136">
        <v>7</v>
      </c>
      <c r="G136" s="29">
        <v>0.71</v>
      </c>
      <c r="H136" s="28">
        <f>VLOOKUP(Query3[[#This Row],[team]],[1]!Query1[[team]:[Total]], 4, FALSE)</f>
        <v>87</v>
      </c>
      <c r="I136" s="3">
        <f>Query3[[#This Row],[Total]]/Query3[[#This Row],[Team Total]]</f>
        <v>8.0459770114942528E-2</v>
      </c>
      <c r="J136" s="3">
        <f>Query3[[#This Row],[Player/Team Total ]]*Query3[[#This Row],[Pct]]</f>
        <v>5.712643678160919E-2</v>
      </c>
    </row>
    <row r="137" spans="1:10" x14ac:dyDescent="0.25">
      <c r="A137">
        <v>2024</v>
      </c>
      <c r="B137" s="28" t="s">
        <v>63</v>
      </c>
      <c r="C137" s="28" t="s">
        <v>376</v>
      </c>
      <c r="D137">
        <v>2</v>
      </c>
      <c r="E137">
        <v>5</v>
      </c>
      <c r="F137">
        <v>7</v>
      </c>
      <c r="G137" s="29">
        <v>0.28999999999999998</v>
      </c>
      <c r="H137" s="28">
        <f>VLOOKUP(Query3[[#This Row],[team]],[1]!Query1[[team]:[Total]], 4, FALSE)</f>
        <v>54</v>
      </c>
      <c r="I137" s="3">
        <f>Query3[[#This Row],[Total]]/Query3[[#This Row],[Team Total]]</f>
        <v>0.12962962962962962</v>
      </c>
      <c r="J137" s="3">
        <f>Query3[[#This Row],[Player/Team Total ]]*Query3[[#This Row],[Pct]]</f>
        <v>3.7592592592592587E-2</v>
      </c>
    </row>
    <row r="138" spans="1:10" x14ac:dyDescent="0.25">
      <c r="A138">
        <v>2024</v>
      </c>
      <c r="B138" s="28" t="s">
        <v>59</v>
      </c>
      <c r="C138" s="28" t="s">
        <v>85</v>
      </c>
      <c r="D138">
        <v>3</v>
      </c>
      <c r="E138">
        <v>4</v>
      </c>
      <c r="F138">
        <v>7</v>
      </c>
      <c r="G138" s="29">
        <v>0.43</v>
      </c>
      <c r="H138" s="28">
        <f>VLOOKUP(Query3[[#This Row],[team]],[1]!Query1[[team]:[Total]], 4, FALSE)</f>
        <v>76</v>
      </c>
      <c r="I138" s="3">
        <f>Query3[[#This Row],[Total]]/Query3[[#This Row],[Team Total]]</f>
        <v>9.2105263157894732E-2</v>
      </c>
      <c r="J138" s="3">
        <f>Query3[[#This Row],[Player/Team Total ]]*Query3[[#This Row],[Pct]]</f>
        <v>3.9605263157894734E-2</v>
      </c>
    </row>
    <row r="139" spans="1:10" x14ac:dyDescent="0.25">
      <c r="A139">
        <v>2024</v>
      </c>
      <c r="B139" s="28" t="s">
        <v>49</v>
      </c>
      <c r="C139" s="28" t="s">
        <v>177</v>
      </c>
      <c r="D139">
        <v>4</v>
      </c>
      <c r="E139">
        <v>2</v>
      </c>
      <c r="F139">
        <v>6</v>
      </c>
      <c r="G139" s="29">
        <v>0.67</v>
      </c>
      <c r="H139" s="28">
        <f>VLOOKUP(Query3[[#This Row],[team]],[1]!Query1[[team]:[Total]], 4, FALSE)</f>
        <v>79</v>
      </c>
      <c r="I139" s="3">
        <f>Query3[[#This Row],[Total]]/Query3[[#This Row],[Team Total]]</f>
        <v>7.5949367088607597E-2</v>
      </c>
      <c r="J139" s="3">
        <f>Query3[[#This Row],[Player/Team Total ]]*Query3[[#This Row],[Pct]]</f>
        <v>5.0886075949367095E-2</v>
      </c>
    </row>
    <row r="140" spans="1:10" x14ac:dyDescent="0.25">
      <c r="A140">
        <v>2024</v>
      </c>
      <c r="B140" s="28" t="s">
        <v>110</v>
      </c>
      <c r="C140" s="28" t="s">
        <v>111</v>
      </c>
      <c r="D140">
        <v>3</v>
      </c>
      <c r="E140">
        <v>3</v>
      </c>
      <c r="F140">
        <v>6</v>
      </c>
      <c r="G140" s="29">
        <v>0.5</v>
      </c>
      <c r="H140" s="28">
        <f>VLOOKUP(Query3[[#This Row],[team]],[1]!Query1[[team]:[Total]], 4, FALSE)</f>
        <v>75</v>
      </c>
      <c r="I140" s="3">
        <f>Query3[[#This Row],[Total]]/Query3[[#This Row],[Team Total]]</f>
        <v>0.08</v>
      </c>
      <c r="J140" s="3">
        <f>Query3[[#This Row],[Player/Team Total ]]*Query3[[#This Row],[Pct]]</f>
        <v>0.04</v>
      </c>
    </row>
    <row r="141" spans="1:10" x14ac:dyDescent="0.25">
      <c r="A141">
        <v>2024</v>
      </c>
      <c r="B141" s="28" t="s">
        <v>110</v>
      </c>
      <c r="C141" s="28" t="s">
        <v>181</v>
      </c>
      <c r="D141">
        <v>3</v>
      </c>
      <c r="E141">
        <v>3</v>
      </c>
      <c r="F141">
        <v>6</v>
      </c>
      <c r="G141" s="29">
        <v>0.5</v>
      </c>
      <c r="H141" s="28">
        <f>VLOOKUP(Query3[[#This Row],[team]],[1]!Query1[[team]:[Total]], 4, FALSE)</f>
        <v>75</v>
      </c>
      <c r="I141" s="3">
        <f>Query3[[#This Row],[Total]]/Query3[[#This Row],[Team Total]]</f>
        <v>0.08</v>
      </c>
      <c r="J141" s="3">
        <f>Query3[[#This Row],[Player/Team Total ]]*Query3[[#This Row],[Pct]]</f>
        <v>0.04</v>
      </c>
    </row>
    <row r="142" spans="1:10" x14ac:dyDescent="0.25">
      <c r="A142">
        <v>2024</v>
      </c>
      <c r="B142" s="28" t="s">
        <v>13</v>
      </c>
      <c r="C142" s="28" t="s">
        <v>43</v>
      </c>
      <c r="D142">
        <v>2</v>
      </c>
      <c r="E142">
        <v>4</v>
      </c>
      <c r="F142">
        <v>6</v>
      </c>
      <c r="G142" s="29">
        <v>0.33</v>
      </c>
      <c r="H142" s="28">
        <f>VLOOKUP(Query3[[#This Row],[team]],[1]!Query1[[team]:[Total]], 4, FALSE)</f>
        <v>98</v>
      </c>
      <c r="I142" s="3">
        <f>Query3[[#This Row],[Total]]/Query3[[#This Row],[Team Total]]</f>
        <v>6.1224489795918366E-2</v>
      </c>
      <c r="J142" s="3">
        <f>Query3[[#This Row],[Player/Team Total ]]*Query3[[#This Row],[Pct]]</f>
        <v>2.0204081632653061E-2</v>
      </c>
    </row>
    <row r="143" spans="1:10" x14ac:dyDescent="0.25">
      <c r="A143">
        <v>2024</v>
      </c>
      <c r="B143" s="28" t="s">
        <v>31</v>
      </c>
      <c r="C143" s="28" t="s">
        <v>133</v>
      </c>
      <c r="D143">
        <v>3</v>
      </c>
      <c r="E143">
        <v>3</v>
      </c>
      <c r="F143">
        <v>6</v>
      </c>
      <c r="G143" s="29">
        <v>0.5</v>
      </c>
      <c r="H143" s="28">
        <f>VLOOKUP(Query3[[#This Row],[team]],[1]!Query1[[team]:[Total]], 4, FALSE)</f>
        <v>69</v>
      </c>
      <c r="I143" s="3">
        <f>Query3[[#This Row],[Total]]/Query3[[#This Row],[Team Total]]</f>
        <v>8.6956521739130432E-2</v>
      </c>
      <c r="J143" s="3">
        <f>Query3[[#This Row],[Player/Team Total ]]*Query3[[#This Row],[Pct]]</f>
        <v>4.3478260869565216E-2</v>
      </c>
    </row>
    <row r="144" spans="1:10" x14ac:dyDescent="0.25">
      <c r="A144">
        <v>2024</v>
      </c>
      <c r="B144" s="28" t="s">
        <v>22</v>
      </c>
      <c r="C144" s="28" t="s">
        <v>499</v>
      </c>
      <c r="D144">
        <v>3</v>
      </c>
      <c r="E144">
        <v>3</v>
      </c>
      <c r="F144">
        <v>6</v>
      </c>
      <c r="G144" s="29">
        <v>0.5</v>
      </c>
      <c r="H144" s="28">
        <f>VLOOKUP(Query3[[#This Row],[team]],[1]!Query1[[team]:[Total]], 4, FALSE)</f>
        <v>93</v>
      </c>
      <c r="I144" s="3">
        <f>Query3[[#This Row],[Total]]/Query3[[#This Row],[Team Total]]</f>
        <v>6.4516129032258063E-2</v>
      </c>
      <c r="J144" s="3">
        <f>Query3[[#This Row],[Player/Team Total ]]*Query3[[#This Row],[Pct]]</f>
        <v>3.2258064516129031E-2</v>
      </c>
    </row>
    <row r="145" spans="1:10" x14ac:dyDescent="0.25">
      <c r="A145">
        <v>2024</v>
      </c>
      <c r="B145" s="28" t="s">
        <v>51</v>
      </c>
      <c r="C145" s="28" t="s">
        <v>489</v>
      </c>
      <c r="D145">
        <v>2</v>
      </c>
      <c r="E145">
        <v>4</v>
      </c>
      <c r="F145">
        <v>6</v>
      </c>
      <c r="G145" s="29">
        <v>0.33</v>
      </c>
      <c r="H145" s="28">
        <f>VLOOKUP(Query3[[#This Row],[team]],[1]!Query1[[team]:[Total]], 4, FALSE)</f>
        <v>79</v>
      </c>
      <c r="I145" s="3">
        <f>Query3[[#This Row],[Total]]/Query3[[#This Row],[Team Total]]</f>
        <v>7.5949367088607597E-2</v>
      </c>
      <c r="J145" s="3">
        <f>Query3[[#This Row],[Player/Team Total ]]*Query3[[#This Row],[Pct]]</f>
        <v>2.5063291139240509E-2</v>
      </c>
    </row>
    <row r="146" spans="1:10" x14ac:dyDescent="0.25">
      <c r="A146">
        <v>2024</v>
      </c>
      <c r="B146" s="28" t="s">
        <v>44</v>
      </c>
      <c r="C146" s="28" t="s">
        <v>166</v>
      </c>
      <c r="D146">
        <v>4</v>
      </c>
      <c r="E146">
        <v>2</v>
      </c>
      <c r="F146">
        <v>6</v>
      </c>
      <c r="G146" s="29">
        <v>0.67</v>
      </c>
      <c r="H146" s="28">
        <f>VLOOKUP(Query3[[#This Row],[team]],[1]!Query1[[team]:[Total]], 4, FALSE)</f>
        <v>82</v>
      </c>
      <c r="I146" s="3">
        <f>Query3[[#This Row],[Total]]/Query3[[#This Row],[Team Total]]</f>
        <v>7.3170731707317069E-2</v>
      </c>
      <c r="J146" s="3">
        <f>Query3[[#This Row],[Player/Team Total ]]*Query3[[#This Row],[Pct]]</f>
        <v>4.9024390243902441E-2</v>
      </c>
    </row>
    <row r="147" spans="1:10" x14ac:dyDescent="0.25">
      <c r="A147">
        <v>2024</v>
      </c>
      <c r="B147" s="28" t="s">
        <v>70</v>
      </c>
      <c r="C147" s="28" t="s">
        <v>222</v>
      </c>
      <c r="D147">
        <v>3</v>
      </c>
      <c r="E147">
        <v>3</v>
      </c>
      <c r="F147">
        <v>6</v>
      </c>
      <c r="G147" s="29">
        <v>0.5</v>
      </c>
      <c r="H147" s="28">
        <f>VLOOKUP(Query3[[#This Row],[team]],[1]!Query1[[team]:[Total]], 4, FALSE)</f>
        <v>88</v>
      </c>
      <c r="I147" s="3">
        <f>Query3[[#This Row],[Total]]/Query3[[#This Row],[Team Total]]</f>
        <v>6.8181818181818177E-2</v>
      </c>
      <c r="J147" s="3">
        <f>Query3[[#This Row],[Player/Team Total ]]*Query3[[#This Row],[Pct]]</f>
        <v>3.4090909090909088E-2</v>
      </c>
    </row>
    <row r="148" spans="1:10" x14ac:dyDescent="0.25">
      <c r="A148">
        <v>2024</v>
      </c>
      <c r="B148" s="28" t="s">
        <v>110</v>
      </c>
      <c r="C148" s="28" t="s">
        <v>507</v>
      </c>
      <c r="D148">
        <v>2</v>
      </c>
      <c r="E148">
        <v>4</v>
      </c>
      <c r="F148">
        <v>6</v>
      </c>
      <c r="G148" s="29">
        <v>0.33</v>
      </c>
      <c r="H148" s="28">
        <f>VLOOKUP(Query3[[#This Row],[team]],[1]!Query1[[team]:[Total]], 4, FALSE)</f>
        <v>75</v>
      </c>
      <c r="I148" s="3">
        <f>Query3[[#This Row],[Total]]/Query3[[#This Row],[Team Total]]</f>
        <v>0.08</v>
      </c>
      <c r="J148" s="3">
        <f>Query3[[#This Row],[Player/Team Total ]]*Query3[[#This Row],[Pct]]</f>
        <v>2.6400000000000003E-2</v>
      </c>
    </row>
    <row r="149" spans="1:10" x14ac:dyDescent="0.25">
      <c r="A149">
        <v>2024</v>
      </c>
      <c r="B149" s="28" t="s">
        <v>124</v>
      </c>
      <c r="C149" s="28" t="s">
        <v>379</v>
      </c>
      <c r="D149">
        <v>3</v>
      </c>
      <c r="E149">
        <v>3</v>
      </c>
      <c r="F149">
        <v>6</v>
      </c>
      <c r="G149" s="29">
        <v>0.5</v>
      </c>
      <c r="H149" s="28">
        <f>VLOOKUP(Query3[[#This Row],[team]],[1]!Query1[[team]:[Total]], 4, FALSE)</f>
        <v>59</v>
      </c>
      <c r="I149" s="3">
        <f>Query3[[#This Row],[Total]]/Query3[[#This Row],[Team Total]]</f>
        <v>0.10169491525423729</v>
      </c>
      <c r="J149" s="3">
        <f>Query3[[#This Row],[Player/Team Total ]]*Query3[[#This Row],[Pct]]</f>
        <v>5.0847457627118647E-2</v>
      </c>
    </row>
    <row r="150" spans="1:10" x14ac:dyDescent="0.25">
      <c r="A150">
        <v>2024</v>
      </c>
      <c r="B150" s="28" t="s">
        <v>13</v>
      </c>
      <c r="C150" s="28" t="s">
        <v>206</v>
      </c>
      <c r="D150">
        <v>3</v>
      </c>
      <c r="E150">
        <v>3</v>
      </c>
      <c r="F150">
        <v>6</v>
      </c>
      <c r="G150" s="29">
        <v>0.5</v>
      </c>
      <c r="H150" s="28">
        <f>VLOOKUP(Query3[[#This Row],[team]],[1]!Query1[[team]:[Total]], 4, FALSE)</f>
        <v>98</v>
      </c>
      <c r="I150" s="3">
        <f>Query3[[#This Row],[Total]]/Query3[[#This Row],[Team Total]]</f>
        <v>6.1224489795918366E-2</v>
      </c>
      <c r="J150" s="3">
        <f>Query3[[#This Row],[Player/Team Total ]]*Query3[[#This Row],[Pct]]</f>
        <v>3.0612244897959183E-2</v>
      </c>
    </row>
    <row r="151" spans="1:10" x14ac:dyDescent="0.25">
      <c r="A151">
        <v>2024</v>
      </c>
      <c r="B151" s="28" t="s">
        <v>134</v>
      </c>
      <c r="C151" s="28" t="s">
        <v>374</v>
      </c>
      <c r="D151">
        <v>2</v>
      </c>
      <c r="E151">
        <v>4</v>
      </c>
      <c r="F151">
        <v>6</v>
      </c>
      <c r="G151" s="29">
        <v>0.33</v>
      </c>
      <c r="H151" s="28">
        <f>VLOOKUP(Query3[[#This Row],[team]],[1]!Query1[[team]:[Total]], 4, FALSE)</f>
        <v>75</v>
      </c>
      <c r="I151" s="3">
        <f>Query3[[#This Row],[Total]]/Query3[[#This Row],[Team Total]]</f>
        <v>0.08</v>
      </c>
      <c r="J151" s="3">
        <f>Query3[[#This Row],[Player/Team Total ]]*Query3[[#This Row],[Pct]]</f>
        <v>2.6400000000000003E-2</v>
      </c>
    </row>
    <row r="152" spans="1:10" x14ac:dyDescent="0.25">
      <c r="A152">
        <v>2024</v>
      </c>
      <c r="B152" s="28" t="s">
        <v>46</v>
      </c>
      <c r="C152" s="28" t="s">
        <v>195</v>
      </c>
      <c r="D152">
        <v>4</v>
      </c>
      <c r="E152">
        <v>2</v>
      </c>
      <c r="F152">
        <v>6</v>
      </c>
      <c r="G152" s="29">
        <v>0.67</v>
      </c>
      <c r="H152" s="28">
        <f>VLOOKUP(Query3[[#This Row],[team]],[1]!Query1[[team]:[Total]], 4, FALSE)</f>
        <v>71</v>
      </c>
      <c r="I152" s="3">
        <f>Query3[[#This Row],[Total]]/Query3[[#This Row],[Team Total]]</f>
        <v>8.4507042253521125E-2</v>
      </c>
      <c r="J152" s="3">
        <f>Query3[[#This Row],[Player/Team Total ]]*Query3[[#This Row],[Pct]]</f>
        <v>5.6619718309859159E-2</v>
      </c>
    </row>
    <row r="153" spans="1:10" x14ac:dyDescent="0.25">
      <c r="A153">
        <v>2024</v>
      </c>
      <c r="B153" s="28" t="s">
        <v>31</v>
      </c>
      <c r="C153" s="28" t="s">
        <v>447</v>
      </c>
      <c r="D153">
        <v>4</v>
      </c>
      <c r="E153">
        <v>1</v>
      </c>
      <c r="F153">
        <v>5</v>
      </c>
      <c r="G153" s="29">
        <v>0.8</v>
      </c>
      <c r="H153" s="28">
        <f>VLOOKUP(Query3[[#This Row],[team]],[1]!Query1[[team]:[Total]], 4, FALSE)</f>
        <v>69</v>
      </c>
      <c r="I153" s="3">
        <f>Query3[[#This Row],[Total]]/Query3[[#This Row],[Team Total]]</f>
        <v>7.2463768115942032E-2</v>
      </c>
      <c r="J153" s="3">
        <f>Query3[[#This Row],[Player/Team Total ]]*Query3[[#This Row],[Pct]]</f>
        <v>5.7971014492753631E-2</v>
      </c>
    </row>
    <row r="154" spans="1:10" x14ac:dyDescent="0.25">
      <c r="A154">
        <v>2024</v>
      </c>
      <c r="B154" s="28" t="s">
        <v>88</v>
      </c>
      <c r="C154" s="28" t="s">
        <v>208</v>
      </c>
      <c r="D154">
        <v>2</v>
      </c>
      <c r="E154">
        <v>3</v>
      </c>
      <c r="F154">
        <v>5</v>
      </c>
      <c r="G154" s="29">
        <v>0.4</v>
      </c>
      <c r="H154" s="28">
        <f>VLOOKUP(Query3[[#This Row],[team]],[1]!Query1[[team]:[Total]], 4, FALSE)</f>
        <v>76</v>
      </c>
      <c r="I154" s="3">
        <f>Query3[[#This Row],[Total]]/Query3[[#This Row],[Team Total]]</f>
        <v>6.5789473684210523E-2</v>
      </c>
      <c r="J154" s="3">
        <f>Query3[[#This Row],[Player/Team Total ]]*Query3[[#This Row],[Pct]]</f>
        <v>2.6315789473684209E-2</v>
      </c>
    </row>
    <row r="155" spans="1:10" x14ac:dyDescent="0.25">
      <c r="A155">
        <v>2024</v>
      </c>
      <c r="B155" s="28" t="s">
        <v>134</v>
      </c>
      <c r="C155" s="28" t="s">
        <v>382</v>
      </c>
      <c r="D155">
        <v>3</v>
      </c>
      <c r="E155">
        <v>2</v>
      </c>
      <c r="F155">
        <v>5</v>
      </c>
      <c r="G155" s="29">
        <v>0.6</v>
      </c>
      <c r="H155" s="28">
        <f>VLOOKUP(Query3[[#This Row],[team]],[1]!Query1[[team]:[Total]], 4, FALSE)</f>
        <v>75</v>
      </c>
      <c r="I155" s="3">
        <f>Query3[[#This Row],[Total]]/Query3[[#This Row],[Team Total]]</f>
        <v>6.6666666666666666E-2</v>
      </c>
      <c r="J155" s="3">
        <f>Query3[[#This Row],[Player/Team Total ]]*Query3[[#This Row],[Pct]]</f>
        <v>0.04</v>
      </c>
    </row>
    <row r="156" spans="1:10" x14ac:dyDescent="0.25">
      <c r="A156">
        <v>2024</v>
      </c>
      <c r="B156" s="28" t="s">
        <v>134</v>
      </c>
      <c r="C156" s="28" t="s">
        <v>150</v>
      </c>
      <c r="D156">
        <v>4</v>
      </c>
      <c r="E156">
        <v>1</v>
      </c>
      <c r="F156">
        <v>5</v>
      </c>
      <c r="G156" s="29">
        <v>0.8</v>
      </c>
      <c r="H156" s="28">
        <f>VLOOKUP(Query3[[#This Row],[team]],[1]!Query1[[team]:[Total]], 4, FALSE)</f>
        <v>75</v>
      </c>
      <c r="I156" s="3">
        <f>Query3[[#This Row],[Total]]/Query3[[#This Row],[Team Total]]</f>
        <v>6.6666666666666666E-2</v>
      </c>
      <c r="J156" s="3">
        <f>Query3[[#This Row],[Player/Team Total ]]*Query3[[#This Row],[Pct]]</f>
        <v>5.3333333333333337E-2</v>
      </c>
    </row>
    <row r="157" spans="1:10" x14ac:dyDescent="0.25">
      <c r="A157">
        <v>2024</v>
      </c>
      <c r="B157" s="28" t="s">
        <v>120</v>
      </c>
      <c r="C157" s="28" t="s">
        <v>475</v>
      </c>
      <c r="D157">
        <v>5</v>
      </c>
      <c r="E157">
        <v>0</v>
      </c>
      <c r="F157">
        <v>5</v>
      </c>
      <c r="G157" s="29">
        <v>1</v>
      </c>
      <c r="H157" s="28">
        <f>VLOOKUP(Query3[[#This Row],[team]],[1]!Query1[[team]:[Total]], 4, FALSE)</f>
        <v>73</v>
      </c>
      <c r="I157" s="3">
        <f>Query3[[#This Row],[Total]]/Query3[[#This Row],[Team Total]]</f>
        <v>6.8493150684931503E-2</v>
      </c>
      <c r="J157" s="3">
        <f>Query3[[#This Row],[Player/Team Total ]]*Query3[[#This Row],[Pct]]</f>
        <v>6.8493150684931503E-2</v>
      </c>
    </row>
    <row r="158" spans="1:10" x14ac:dyDescent="0.25">
      <c r="A158">
        <v>2024</v>
      </c>
      <c r="B158" s="28" t="s">
        <v>94</v>
      </c>
      <c r="C158" s="28" t="s">
        <v>203</v>
      </c>
      <c r="D158">
        <v>2</v>
      </c>
      <c r="E158">
        <v>3</v>
      </c>
      <c r="F158">
        <v>5</v>
      </c>
      <c r="G158" s="29">
        <v>0.4</v>
      </c>
      <c r="H158" s="28">
        <f>VLOOKUP(Query3[[#This Row],[team]],[1]!Query1[[team]:[Total]], 4, FALSE)</f>
        <v>64</v>
      </c>
      <c r="I158" s="3">
        <f>Query3[[#This Row],[Total]]/Query3[[#This Row],[Team Total]]</f>
        <v>7.8125E-2</v>
      </c>
      <c r="J158" s="3">
        <f>Query3[[#This Row],[Player/Team Total ]]*Query3[[#This Row],[Pct]]</f>
        <v>3.125E-2</v>
      </c>
    </row>
    <row r="159" spans="1:10" x14ac:dyDescent="0.25">
      <c r="A159">
        <v>2024</v>
      </c>
      <c r="B159" s="28" t="s">
        <v>124</v>
      </c>
      <c r="C159" s="28" t="s">
        <v>159</v>
      </c>
      <c r="D159">
        <v>1</v>
      </c>
      <c r="E159">
        <v>4</v>
      </c>
      <c r="F159">
        <v>5</v>
      </c>
      <c r="G159" s="29">
        <v>0.2</v>
      </c>
      <c r="H159" s="28">
        <f>VLOOKUP(Query3[[#This Row],[team]],[1]!Query1[[team]:[Total]], 4, FALSE)</f>
        <v>59</v>
      </c>
      <c r="I159" s="3">
        <f>Query3[[#This Row],[Total]]/Query3[[#This Row],[Team Total]]</f>
        <v>8.4745762711864403E-2</v>
      </c>
      <c r="J159" s="3">
        <f>Query3[[#This Row],[Player/Team Total ]]*Query3[[#This Row],[Pct]]</f>
        <v>1.6949152542372881E-2</v>
      </c>
    </row>
    <row r="160" spans="1:10" x14ac:dyDescent="0.25">
      <c r="A160">
        <v>2024</v>
      </c>
      <c r="B160" s="28" t="s">
        <v>35</v>
      </c>
      <c r="C160" s="28" t="s">
        <v>140</v>
      </c>
      <c r="D160">
        <v>1</v>
      </c>
      <c r="E160">
        <v>4</v>
      </c>
      <c r="F160">
        <v>5</v>
      </c>
      <c r="G160" s="29">
        <v>0.2</v>
      </c>
      <c r="H160" s="28">
        <f>VLOOKUP(Query3[[#This Row],[team]],[1]!Query1[[team]:[Total]], 4, FALSE)</f>
        <v>79</v>
      </c>
      <c r="I160" s="3">
        <f>Query3[[#This Row],[Total]]/Query3[[#This Row],[Team Total]]</f>
        <v>6.3291139240506333E-2</v>
      </c>
      <c r="J160" s="3">
        <f>Query3[[#This Row],[Player/Team Total ]]*Query3[[#This Row],[Pct]]</f>
        <v>1.2658227848101267E-2</v>
      </c>
    </row>
    <row r="161" spans="1:10" x14ac:dyDescent="0.25">
      <c r="A161">
        <v>2024</v>
      </c>
      <c r="B161" s="28" t="s">
        <v>22</v>
      </c>
      <c r="C161" s="28" t="s">
        <v>223</v>
      </c>
      <c r="D161">
        <v>0</v>
      </c>
      <c r="E161">
        <v>5</v>
      </c>
      <c r="F161">
        <v>5</v>
      </c>
      <c r="G161" s="29">
        <v>0</v>
      </c>
      <c r="H161" s="28">
        <f>VLOOKUP(Query3[[#This Row],[team]],[1]!Query1[[team]:[Total]], 4, FALSE)</f>
        <v>93</v>
      </c>
      <c r="I161" s="3">
        <f>Query3[[#This Row],[Total]]/Query3[[#This Row],[Team Total]]</f>
        <v>5.3763440860215055E-2</v>
      </c>
      <c r="J161" s="3">
        <f>Query3[[#This Row],[Player/Team Total ]]*Query3[[#This Row],[Pct]]</f>
        <v>0</v>
      </c>
    </row>
    <row r="162" spans="1:10" x14ac:dyDescent="0.25">
      <c r="A162">
        <v>2024</v>
      </c>
      <c r="B162" s="28" t="s">
        <v>100</v>
      </c>
      <c r="C162" s="28" t="s">
        <v>101</v>
      </c>
      <c r="D162">
        <v>1</v>
      </c>
      <c r="E162">
        <v>4</v>
      </c>
      <c r="F162">
        <v>5</v>
      </c>
      <c r="G162" s="29">
        <v>0.2</v>
      </c>
      <c r="H162" s="28">
        <f>VLOOKUP(Query3[[#This Row],[team]],[1]!Query1[[team]:[Total]], 4, FALSE)</f>
        <v>61</v>
      </c>
      <c r="I162" s="3">
        <f>Query3[[#This Row],[Total]]/Query3[[#This Row],[Team Total]]</f>
        <v>8.1967213114754092E-2</v>
      </c>
      <c r="J162" s="3">
        <f>Query3[[#This Row],[Player/Team Total ]]*Query3[[#This Row],[Pct]]</f>
        <v>1.6393442622950821E-2</v>
      </c>
    </row>
    <row r="163" spans="1:10" x14ac:dyDescent="0.25">
      <c r="A163">
        <v>2024</v>
      </c>
      <c r="B163" s="28" t="s">
        <v>124</v>
      </c>
      <c r="C163" s="28" t="s">
        <v>125</v>
      </c>
      <c r="D163">
        <v>3</v>
      </c>
      <c r="E163">
        <v>2</v>
      </c>
      <c r="F163">
        <v>5</v>
      </c>
      <c r="G163" s="29">
        <v>0.6</v>
      </c>
      <c r="H163" s="28">
        <f>VLOOKUP(Query3[[#This Row],[team]],[1]!Query1[[team]:[Total]], 4, FALSE)</f>
        <v>59</v>
      </c>
      <c r="I163" s="3">
        <f>Query3[[#This Row],[Total]]/Query3[[#This Row],[Team Total]]</f>
        <v>8.4745762711864403E-2</v>
      </c>
      <c r="J163" s="3">
        <f>Query3[[#This Row],[Player/Team Total ]]*Query3[[#This Row],[Pct]]</f>
        <v>5.084745762711864E-2</v>
      </c>
    </row>
    <row r="164" spans="1:10" x14ac:dyDescent="0.25">
      <c r="A164">
        <v>2024</v>
      </c>
      <c r="B164" s="28" t="s">
        <v>100</v>
      </c>
      <c r="C164" s="28" t="s">
        <v>459</v>
      </c>
      <c r="D164">
        <v>3</v>
      </c>
      <c r="E164">
        <v>2</v>
      </c>
      <c r="F164">
        <v>5</v>
      </c>
      <c r="G164" s="29">
        <v>0.6</v>
      </c>
      <c r="H164" s="28">
        <f>VLOOKUP(Query3[[#This Row],[team]],[1]!Query1[[team]:[Total]], 4, FALSE)</f>
        <v>61</v>
      </c>
      <c r="I164" s="3">
        <f>Query3[[#This Row],[Total]]/Query3[[#This Row],[Team Total]]</f>
        <v>8.1967213114754092E-2</v>
      </c>
      <c r="J164" s="3">
        <f>Query3[[#This Row],[Player/Team Total ]]*Query3[[#This Row],[Pct]]</f>
        <v>4.9180327868852451E-2</v>
      </c>
    </row>
    <row r="165" spans="1:10" x14ac:dyDescent="0.25">
      <c r="A165">
        <v>2024</v>
      </c>
      <c r="B165" s="28" t="s">
        <v>110</v>
      </c>
      <c r="C165" s="28" t="s">
        <v>183</v>
      </c>
      <c r="D165">
        <v>3</v>
      </c>
      <c r="E165">
        <v>2</v>
      </c>
      <c r="F165">
        <v>5</v>
      </c>
      <c r="G165" s="29">
        <v>0.6</v>
      </c>
      <c r="H165" s="28">
        <f>VLOOKUP(Query3[[#This Row],[team]],[1]!Query1[[team]:[Total]], 4, FALSE)</f>
        <v>75</v>
      </c>
      <c r="I165" s="3">
        <f>Query3[[#This Row],[Total]]/Query3[[#This Row],[Team Total]]</f>
        <v>6.6666666666666666E-2</v>
      </c>
      <c r="J165" s="3">
        <f>Query3[[#This Row],[Player/Team Total ]]*Query3[[#This Row],[Pct]]</f>
        <v>0.04</v>
      </c>
    </row>
    <row r="166" spans="1:10" x14ac:dyDescent="0.25">
      <c r="A166">
        <v>2024</v>
      </c>
      <c r="B166" s="28" t="s">
        <v>33</v>
      </c>
      <c r="C166" s="28" t="s">
        <v>131</v>
      </c>
      <c r="D166">
        <v>4</v>
      </c>
      <c r="E166">
        <v>1</v>
      </c>
      <c r="F166">
        <v>5</v>
      </c>
      <c r="G166" s="29">
        <v>0.8</v>
      </c>
      <c r="H166" s="28">
        <f>VLOOKUP(Query3[[#This Row],[team]],[1]!Query1[[team]:[Total]], 4, FALSE)</f>
        <v>99</v>
      </c>
      <c r="I166" s="3">
        <f>Query3[[#This Row],[Total]]/Query3[[#This Row],[Team Total]]</f>
        <v>5.0505050505050504E-2</v>
      </c>
      <c r="J166" s="3">
        <f>Query3[[#This Row],[Player/Team Total ]]*Query3[[#This Row],[Pct]]</f>
        <v>4.0404040404040407E-2</v>
      </c>
    </row>
    <row r="167" spans="1:10" x14ac:dyDescent="0.25">
      <c r="A167">
        <v>2024</v>
      </c>
      <c r="B167" s="28" t="s">
        <v>31</v>
      </c>
      <c r="C167" s="28" t="s">
        <v>145</v>
      </c>
      <c r="D167">
        <v>2</v>
      </c>
      <c r="E167">
        <v>3</v>
      </c>
      <c r="F167">
        <v>5</v>
      </c>
      <c r="G167" s="29">
        <v>0.4</v>
      </c>
      <c r="H167" s="28">
        <f>VLOOKUP(Query3[[#This Row],[team]],[1]!Query1[[team]:[Total]], 4, FALSE)</f>
        <v>69</v>
      </c>
      <c r="I167" s="3">
        <f>Query3[[#This Row],[Total]]/Query3[[#This Row],[Team Total]]</f>
        <v>7.2463768115942032E-2</v>
      </c>
      <c r="J167" s="3">
        <f>Query3[[#This Row],[Player/Team Total ]]*Query3[[#This Row],[Pct]]</f>
        <v>2.8985507246376815E-2</v>
      </c>
    </row>
    <row r="168" spans="1:10" x14ac:dyDescent="0.25">
      <c r="A168">
        <v>2024</v>
      </c>
      <c r="B168" s="28" t="s">
        <v>31</v>
      </c>
      <c r="C168" s="28" t="s">
        <v>146</v>
      </c>
      <c r="D168">
        <v>3</v>
      </c>
      <c r="E168">
        <v>2</v>
      </c>
      <c r="F168">
        <v>5</v>
      </c>
      <c r="G168" s="29">
        <v>0.6</v>
      </c>
      <c r="H168" s="28">
        <f>VLOOKUP(Query3[[#This Row],[team]],[1]!Query1[[team]:[Total]], 4, FALSE)</f>
        <v>69</v>
      </c>
      <c r="I168" s="3">
        <f>Query3[[#This Row],[Total]]/Query3[[#This Row],[Team Total]]</f>
        <v>7.2463768115942032E-2</v>
      </c>
      <c r="J168" s="3">
        <f>Query3[[#This Row],[Player/Team Total ]]*Query3[[#This Row],[Pct]]</f>
        <v>4.3478260869565216E-2</v>
      </c>
    </row>
    <row r="169" spans="1:10" x14ac:dyDescent="0.25">
      <c r="A169">
        <v>2024</v>
      </c>
      <c r="B169" s="28" t="s">
        <v>59</v>
      </c>
      <c r="C169" s="28" t="s">
        <v>439</v>
      </c>
      <c r="D169">
        <v>3</v>
      </c>
      <c r="E169">
        <v>2</v>
      </c>
      <c r="F169">
        <v>5</v>
      </c>
      <c r="G169" s="29">
        <v>0.6</v>
      </c>
      <c r="H169" s="28">
        <f>VLOOKUP(Query3[[#This Row],[team]],[1]!Query1[[team]:[Total]], 4, FALSE)</f>
        <v>76</v>
      </c>
      <c r="I169" s="3">
        <f>Query3[[#This Row],[Total]]/Query3[[#This Row],[Team Total]]</f>
        <v>6.5789473684210523E-2</v>
      </c>
      <c r="J169" s="3">
        <f>Query3[[#This Row],[Player/Team Total ]]*Query3[[#This Row],[Pct]]</f>
        <v>3.9473684210526314E-2</v>
      </c>
    </row>
    <row r="170" spans="1:10" x14ac:dyDescent="0.25">
      <c r="A170">
        <v>2024</v>
      </c>
      <c r="B170" s="28" t="s">
        <v>55</v>
      </c>
      <c r="C170" s="28" t="s">
        <v>198</v>
      </c>
      <c r="D170">
        <v>1</v>
      </c>
      <c r="E170">
        <v>4</v>
      </c>
      <c r="F170">
        <v>5</v>
      </c>
      <c r="G170" s="29">
        <v>0.2</v>
      </c>
      <c r="H170" s="28">
        <f>VLOOKUP(Query3[[#This Row],[team]],[1]!Query1[[team]:[Total]], 4, FALSE)</f>
        <v>76</v>
      </c>
      <c r="I170" s="3">
        <f>Query3[[#This Row],[Total]]/Query3[[#This Row],[Team Total]]</f>
        <v>6.5789473684210523E-2</v>
      </c>
      <c r="J170" s="3">
        <f>Query3[[#This Row],[Player/Team Total ]]*Query3[[#This Row],[Pct]]</f>
        <v>1.3157894736842105E-2</v>
      </c>
    </row>
    <row r="171" spans="1:10" x14ac:dyDescent="0.25">
      <c r="A171">
        <v>2024</v>
      </c>
      <c r="B171" s="28" t="s">
        <v>97</v>
      </c>
      <c r="C171" s="28" t="s">
        <v>198</v>
      </c>
      <c r="D171">
        <v>3</v>
      </c>
      <c r="E171">
        <v>2</v>
      </c>
      <c r="F171">
        <v>5</v>
      </c>
      <c r="G171" s="29">
        <v>0.6</v>
      </c>
      <c r="H171" s="28">
        <f>VLOOKUP(Query3[[#This Row],[team]],[1]!Query1[[team]:[Total]], 4, FALSE)</f>
        <v>70</v>
      </c>
      <c r="I171" s="3">
        <f>Query3[[#This Row],[Total]]/Query3[[#This Row],[Team Total]]</f>
        <v>7.1428571428571425E-2</v>
      </c>
      <c r="J171" s="3">
        <f>Query3[[#This Row],[Player/Team Total ]]*Query3[[#This Row],[Pct]]</f>
        <v>4.2857142857142851E-2</v>
      </c>
    </row>
    <row r="172" spans="1:10" x14ac:dyDescent="0.25">
      <c r="A172">
        <v>2024</v>
      </c>
      <c r="B172" s="28" t="s">
        <v>124</v>
      </c>
      <c r="C172" s="28" t="s">
        <v>71</v>
      </c>
      <c r="D172">
        <v>1</v>
      </c>
      <c r="E172">
        <v>4</v>
      </c>
      <c r="F172">
        <v>5</v>
      </c>
      <c r="G172" s="29">
        <v>0.2</v>
      </c>
      <c r="H172" s="28">
        <f>VLOOKUP(Query3[[#This Row],[team]],[1]!Query1[[team]:[Total]], 4, FALSE)</f>
        <v>59</v>
      </c>
      <c r="I172" s="3">
        <f>Query3[[#This Row],[Total]]/Query3[[#This Row],[Team Total]]</f>
        <v>8.4745762711864403E-2</v>
      </c>
      <c r="J172" s="3">
        <f>Query3[[#This Row],[Player/Team Total ]]*Query3[[#This Row],[Pct]]</f>
        <v>1.6949152542372881E-2</v>
      </c>
    </row>
    <row r="173" spans="1:10" x14ac:dyDescent="0.25">
      <c r="A173">
        <v>2024</v>
      </c>
      <c r="B173" s="28" t="s">
        <v>9</v>
      </c>
      <c r="C173" s="28" t="s">
        <v>152</v>
      </c>
      <c r="D173">
        <v>2</v>
      </c>
      <c r="E173">
        <v>3</v>
      </c>
      <c r="F173">
        <v>5</v>
      </c>
      <c r="G173" s="29">
        <v>0.4</v>
      </c>
      <c r="H173" s="28">
        <f>VLOOKUP(Query3[[#This Row],[team]],[1]!Query1[[team]:[Total]], 4, FALSE)</f>
        <v>66</v>
      </c>
      <c r="I173" s="3">
        <f>Query3[[#This Row],[Total]]/Query3[[#This Row],[Team Total]]</f>
        <v>7.575757575757576E-2</v>
      </c>
      <c r="J173" s="3">
        <f>Query3[[#This Row],[Player/Team Total ]]*Query3[[#This Row],[Pct]]</f>
        <v>3.0303030303030304E-2</v>
      </c>
    </row>
    <row r="174" spans="1:10" x14ac:dyDescent="0.25">
      <c r="A174">
        <v>2024</v>
      </c>
      <c r="B174" s="28" t="s">
        <v>49</v>
      </c>
      <c r="C174" s="28" t="s">
        <v>473</v>
      </c>
      <c r="D174">
        <v>3</v>
      </c>
      <c r="E174">
        <v>2</v>
      </c>
      <c r="F174">
        <v>5</v>
      </c>
      <c r="G174" s="29">
        <v>0.6</v>
      </c>
      <c r="H174" s="28">
        <f>VLOOKUP(Query3[[#This Row],[team]],[1]!Query1[[team]:[Total]], 4, FALSE)</f>
        <v>79</v>
      </c>
      <c r="I174" s="3">
        <f>Query3[[#This Row],[Total]]/Query3[[#This Row],[Team Total]]</f>
        <v>6.3291139240506333E-2</v>
      </c>
      <c r="J174" s="3">
        <f>Query3[[#This Row],[Player/Team Total ]]*Query3[[#This Row],[Pct]]</f>
        <v>3.7974683544303799E-2</v>
      </c>
    </row>
    <row r="175" spans="1:10" x14ac:dyDescent="0.25">
      <c r="A175">
        <v>2024</v>
      </c>
      <c r="B175" s="28" t="s">
        <v>124</v>
      </c>
      <c r="C175" s="28" t="s">
        <v>155</v>
      </c>
      <c r="D175">
        <v>3</v>
      </c>
      <c r="E175">
        <v>2</v>
      </c>
      <c r="F175">
        <v>5</v>
      </c>
      <c r="G175" s="29">
        <v>0.6</v>
      </c>
      <c r="H175" s="28">
        <f>VLOOKUP(Query3[[#This Row],[team]],[1]!Query1[[team]:[Total]], 4, FALSE)</f>
        <v>59</v>
      </c>
      <c r="I175" s="3">
        <f>Query3[[#This Row],[Total]]/Query3[[#This Row],[Team Total]]</f>
        <v>8.4745762711864403E-2</v>
      </c>
      <c r="J175" s="3">
        <f>Query3[[#This Row],[Player/Team Total ]]*Query3[[#This Row],[Pct]]</f>
        <v>5.084745762711864E-2</v>
      </c>
    </row>
    <row r="176" spans="1:10" x14ac:dyDescent="0.25">
      <c r="A176">
        <v>2024</v>
      </c>
      <c r="B176" s="28" t="s">
        <v>31</v>
      </c>
      <c r="C176" s="28" t="s">
        <v>147</v>
      </c>
      <c r="D176">
        <v>2</v>
      </c>
      <c r="E176">
        <v>3</v>
      </c>
      <c r="F176">
        <v>5</v>
      </c>
      <c r="G176" s="29">
        <v>0.4</v>
      </c>
      <c r="H176" s="28">
        <f>VLOOKUP(Query3[[#This Row],[team]],[1]!Query1[[team]:[Total]], 4, FALSE)</f>
        <v>69</v>
      </c>
      <c r="I176" s="3">
        <f>Query3[[#This Row],[Total]]/Query3[[#This Row],[Team Total]]</f>
        <v>7.2463768115942032E-2</v>
      </c>
      <c r="J176" s="3">
        <f>Query3[[#This Row],[Player/Team Total ]]*Query3[[#This Row],[Pct]]</f>
        <v>2.8985507246376815E-2</v>
      </c>
    </row>
    <row r="177" spans="1:10" x14ac:dyDescent="0.25">
      <c r="A177">
        <v>2024</v>
      </c>
      <c r="B177" s="28" t="s">
        <v>70</v>
      </c>
      <c r="C177" s="28" t="s">
        <v>73</v>
      </c>
      <c r="D177">
        <v>0</v>
      </c>
      <c r="E177">
        <v>4</v>
      </c>
      <c r="F177">
        <v>4</v>
      </c>
      <c r="G177" s="29">
        <v>0</v>
      </c>
      <c r="H177" s="28">
        <f>VLOOKUP(Query3[[#This Row],[team]],[1]!Query1[[team]:[Total]], 4, FALSE)</f>
        <v>88</v>
      </c>
      <c r="I177" s="3">
        <f>Query3[[#This Row],[Total]]/Query3[[#This Row],[Team Total]]</f>
        <v>4.5454545454545456E-2</v>
      </c>
      <c r="J177" s="3">
        <f>Query3[[#This Row],[Player/Team Total ]]*Query3[[#This Row],[Pct]]</f>
        <v>0</v>
      </c>
    </row>
    <row r="178" spans="1:10" x14ac:dyDescent="0.25">
      <c r="A178">
        <v>2024</v>
      </c>
      <c r="B178" s="28" t="s">
        <v>53</v>
      </c>
      <c r="C178" s="28" t="s">
        <v>376</v>
      </c>
      <c r="D178">
        <v>1</v>
      </c>
      <c r="E178">
        <v>3</v>
      </c>
      <c r="F178">
        <v>4</v>
      </c>
      <c r="G178" s="29">
        <v>0.25</v>
      </c>
      <c r="H178" s="28">
        <f>VLOOKUP(Query3[[#This Row],[team]],[1]!Query1[[team]:[Total]], 4, FALSE)</f>
        <v>70</v>
      </c>
      <c r="I178" s="3">
        <f>Query3[[#This Row],[Total]]/Query3[[#This Row],[Team Total]]</f>
        <v>5.7142857142857141E-2</v>
      </c>
      <c r="J178" s="3">
        <f>Query3[[#This Row],[Player/Team Total ]]*Query3[[#This Row],[Pct]]</f>
        <v>1.4285714285714285E-2</v>
      </c>
    </row>
    <row r="179" spans="1:10" x14ac:dyDescent="0.25">
      <c r="A179">
        <v>2024</v>
      </c>
      <c r="B179" s="28" t="s">
        <v>100</v>
      </c>
      <c r="C179" s="28" t="s">
        <v>465</v>
      </c>
      <c r="D179">
        <v>3</v>
      </c>
      <c r="E179">
        <v>1</v>
      </c>
      <c r="F179">
        <v>4</v>
      </c>
      <c r="G179" s="29">
        <v>0.75</v>
      </c>
      <c r="H179" s="28">
        <f>VLOOKUP(Query3[[#This Row],[team]],[1]!Query1[[team]:[Total]], 4, FALSE)</f>
        <v>61</v>
      </c>
      <c r="I179" s="3">
        <f>Query3[[#This Row],[Total]]/Query3[[#This Row],[Team Total]]</f>
        <v>6.5573770491803282E-2</v>
      </c>
      <c r="J179" s="3">
        <f>Query3[[#This Row],[Player/Team Total ]]*Query3[[#This Row],[Pct]]</f>
        <v>4.9180327868852458E-2</v>
      </c>
    </row>
    <row r="180" spans="1:10" x14ac:dyDescent="0.25">
      <c r="A180">
        <v>2024</v>
      </c>
      <c r="B180" s="28" t="s">
        <v>42</v>
      </c>
      <c r="C180" s="28" t="s">
        <v>461</v>
      </c>
      <c r="D180">
        <v>2</v>
      </c>
      <c r="E180">
        <v>2</v>
      </c>
      <c r="F180">
        <v>4</v>
      </c>
      <c r="G180" s="29">
        <v>0.5</v>
      </c>
      <c r="H180" s="28">
        <f>VLOOKUP(Query3[[#This Row],[team]],[1]!Query1[[team]:[Total]], 4, FALSE)</f>
        <v>65</v>
      </c>
      <c r="I180" s="3">
        <f>Query3[[#This Row],[Total]]/Query3[[#This Row],[Team Total]]</f>
        <v>6.1538461538461542E-2</v>
      </c>
      <c r="J180" s="3">
        <f>Query3[[#This Row],[Player/Team Total ]]*Query3[[#This Row],[Pct]]</f>
        <v>3.0769230769230771E-2</v>
      </c>
    </row>
    <row r="181" spans="1:10" x14ac:dyDescent="0.25">
      <c r="A181">
        <v>2024</v>
      </c>
      <c r="B181" s="28" t="s">
        <v>53</v>
      </c>
      <c r="C181" s="28" t="s">
        <v>375</v>
      </c>
      <c r="D181">
        <v>2</v>
      </c>
      <c r="E181">
        <v>2</v>
      </c>
      <c r="F181">
        <v>4</v>
      </c>
      <c r="G181" s="29">
        <v>0.5</v>
      </c>
      <c r="H181" s="28">
        <f>VLOOKUP(Query3[[#This Row],[team]],[1]!Query1[[team]:[Total]], 4, FALSE)</f>
        <v>70</v>
      </c>
      <c r="I181" s="3">
        <f>Query3[[#This Row],[Total]]/Query3[[#This Row],[Team Total]]</f>
        <v>5.7142857142857141E-2</v>
      </c>
      <c r="J181" s="3">
        <f>Query3[[#This Row],[Player/Team Total ]]*Query3[[#This Row],[Pct]]</f>
        <v>2.8571428571428571E-2</v>
      </c>
    </row>
    <row r="182" spans="1:10" x14ac:dyDescent="0.25">
      <c r="A182">
        <v>2024</v>
      </c>
      <c r="B182" s="28" t="s">
        <v>66</v>
      </c>
      <c r="C182" s="28" t="s">
        <v>69</v>
      </c>
      <c r="D182">
        <v>1</v>
      </c>
      <c r="E182">
        <v>3</v>
      </c>
      <c r="F182">
        <v>4</v>
      </c>
      <c r="G182" s="29">
        <v>0.25</v>
      </c>
      <c r="H182" s="28">
        <f>VLOOKUP(Query3[[#This Row],[team]],[1]!Query1[[team]:[Total]], 4, FALSE)</f>
        <v>87</v>
      </c>
      <c r="I182" s="3">
        <f>Query3[[#This Row],[Total]]/Query3[[#This Row],[Team Total]]</f>
        <v>4.5977011494252873E-2</v>
      </c>
      <c r="J182" s="3">
        <f>Query3[[#This Row],[Player/Team Total ]]*Query3[[#This Row],[Pct]]</f>
        <v>1.1494252873563218E-2</v>
      </c>
    </row>
    <row r="183" spans="1:10" x14ac:dyDescent="0.25">
      <c r="A183">
        <v>2024</v>
      </c>
      <c r="B183" s="28" t="s">
        <v>9</v>
      </c>
      <c r="C183" s="28" t="s">
        <v>143</v>
      </c>
      <c r="D183">
        <v>1</v>
      </c>
      <c r="E183">
        <v>3</v>
      </c>
      <c r="F183">
        <v>4</v>
      </c>
      <c r="G183" s="29">
        <v>0.25</v>
      </c>
      <c r="H183" s="28">
        <f>VLOOKUP(Query3[[#This Row],[team]],[1]!Query1[[team]:[Total]], 4, FALSE)</f>
        <v>66</v>
      </c>
      <c r="I183" s="3">
        <f>Query3[[#This Row],[Total]]/Query3[[#This Row],[Team Total]]</f>
        <v>6.0606060606060608E-2</v>
      </c>
      <c r="J183" s="3">
        <f>Query3[[#This Row],[Player/Team Total ]]*Query3[[#This Row],[Pct]]</f>
        <v>1.5151515151515152E-2</v>
      </c>
    </row>
    <row r="184" spans="1:10" x14ac:dyDescent="0.25">
      <c r="A184">
        <v>2024</v>
      </c>
      <c r="B184" s="28" t="s">
        <v>51</v>
      </c>
      <c r="C184" s="28" t="s">
        <v>233</v>
      </c>
      <c r="D184">
        <v>2</v>
      </c>
      <c r="E184">
        <v>2</v>
      </c>
      <c r="F184">
        <v>4</v>
      </c>
      <c r="G184" s="29">
        <v>0.5</v>
      </c>
      <c r="H184" s="28">
        <f>VLOOKUP(Query3[[#This Row],[team]],[1]!Query1[[team]:[Total]], 4, FALSE)</f>
        <v>79</v>
      </c>
      <c r="I184" s="3">
        <f>Query3[[#This Row],[Total]]/Query3[[#This Row],[Team Total]]</f>
        <v>5.0632911392405063E-2</v>
      </c>
      <c r="J184" s="3">
        <f>Query3[[#This Row],[Player/Team Total ]]*Query3[[#This Row],[Pct]]</f>
        <v>2.5316455696202531E-2</v>
      </c>
    </row>
    <row r="185" spans="1:10" x14ac:dyDescent="0.25">
      <c r="A185">
        <v>2024</v>
      </c>
      <c r="B185" s="28" t="s">
        <v>63</v>
      </c>
      <c r="C185" s="28" t="s">
        <v>453</v>
      </c>
      <c r="D185">
        <v>3</v>
      </c>
      <c r="E185">
        <v>1</v>
      </c>
      <c r="F185">
        <v>4</v>
      </c>
      <c r="G185" s="29">
        <v>0.75</v>
      </c>
      <c r="H185" s="28">
        <f>VLOOKUP(Query3[[#This Row],[team]],[1]!Query1[[team]:[Total]], 4, FALSE)</f>
        <v>54</v>
      </c>
      <c r="I185" s="3">
        <f>Query3[[#This Row],[Total]]/Query3[[#This Row],[Team Total]]</f>
        <v>7.407407407407407E-2</v>
      </c>
      <c r="J185" s="3">
        <f>Query3[[#This Row],[Player/Team Total ]]*Query3[[#This Row],[Pct]]</f>
        <v>5.5555555555555552E-2</v>
      </c>
    </row>
    <row r="186" spans="1:10" x14ac:dyDescent="0.25">
      <c r="A186">
        <v>2024</v>
      </c>
      <c r="B186" s="28" t="s">
        <v>15</v>
      </c>
      <c r="C186" s="28" t="s">
        <v>504</v>
      </c>
      <c r="D186">
        <v>0</v>
      </c>
      <c r="E186">
        <v>4</v>
      </c>
      <c r="F186">
        <v>4</v>
      </c>
      <c r="G186" s="29">
        <v>0</v>
      </c>
      <c r="H186" s="28">
        <f>VLOOKUP(Query3[[#This Row],[team]],[1]!Query1[[team]:[Total]], 4, FALSE)</f>
        <v>84</v>
      </c>
      <c r="I186" s="3">
        <f>Query3[[#This Row],[Total]]/Query3[[#This Row],[Team Total]]</f>
        <v>4.7619047619047616E-2</v>
      </c>
      <c r="J186" s="3">
        <f>Query3[[#This Row],[Player/Team Total ]]*Query3[[#This Row],[Pct]]</f>
        <v>0</v>
      </c>
    </row>
    <row r="187" spans="1:10" x14ac:dyDescent="0.25">
      <c r="A187">
        <v>2024</v>
      </c>
      <c r="B187" s="28" t="s">
        <v>88</v>
      </c>
      <c r="C187" s="28" t="s">
        <v>511</v>
      </c>
      <c r="D187">
        <v>2</v>
      </c>
      <c r="E187">
        <v>2</v>
      </c>
      <c r="F187">
        <v>4</v>
      </c>
      <c r="G187" s="29">
        <v>0.5</v>
      </c>
      <c r="H187" s="28">
        <f>VLOOKUP(Query3[[#This Row],[team]],[1]!Query1[[team]:[Total]], 4, FALSE)</f>
        <v>76</v>
      </c>
      <c r="I187" s="3">
        <f>Query3[[#This Row],[Total]]/Query3[[#This Row],[Team Total]]</f>
        <v>5.2631578947368418E-2</v>
      </c>
      <c r="J187" s="3">
        <f>Query3[[#This Row],[Player/Team Total ]]*Query3[[#This Row],[Pct]]</f>
        <v>2.6315789473684209E-2</v>
      </c>
    </row>
    <row r="188" spans="1:10" x14ac:dyDescent="0.25">
      <c r="A188">
        <v>2024</v>
      </c>
      <c r="B188" s="28" t="s">
        <v>63</v>
      </c>
      <c r="C188" s="28" t="s">
        <v>491</v>
      </c>
      <c r="D188">
        <v>4</v>
      </c>
      <c r="E188">
        <v>0</v>
      </c>
      <c r="F188">
        <v>4</v>
      </c>
      <c r="G188" s="29">
        <v>1</v>
      </c>
      <c r="H188" s="28">
        <f>VLOOKUP(Query3[[#This Row],[team]],[1]!Query1[[team]:[Total]], 4, FALSE)</f>
        <v>54</v>
      </c>
      <c r="I188" s="3">
        <f>Query3[[#This Row],[Total]]/Query3[[#This Row],[Team Total]]</f>
        <v>7.407407407407407E-2</v>
      </c>
      <c r="J188" s="3">
        <f>Query3[[#This Row],[Player/Team Total ]]*Query3[[#This Row],[Pct]]</f>
        <v>7.407407407407407E-2</v>
      </c>
    </row>
    <row r="189" spans="1:10" x14ac:dyDescent="0.25">
      <c r="A189">
        <v>2024</v>
      </c>
      <c r="B189" s="28" t="s">
        <v>44</v>
      </c>
      <c r="C189" s="28" t="s">
        <v>168</v>
      </c>
      <c r="D189">
        <v>2</v>
      </c>
      <c r="E189">
        <v>2</v>
      </c>
      <c r="F189">
        <v>4</v>
      </c>
      <c r="G189" s="29">
        <v>0.5</v>
      </c>
      <c r="H189" s="28">
        <f>VLOOKUP(Query3[[#This Row],[team]],[1]!Query1[[team]:[Total]], 4, FALSE)</f>
        <v>82</v>
      </c>
      <c r="I189" s="3">
        <f>Query3[[#This Row],[Total]]/Query3[[#This Row],[Team Total]]</f>
        <v>4.878048780487805E-2</v>
      </c>
      <c r="J189" s="3">
        <f>Query3[[#This Row],[Player/Team Total ]]*Query3[[#This Row],[Pct]]</f>
        <v>2.4390243902439025E-2</v>
      </c>
    </row>
    <row r="190" spans="1:10" x14ac:dyDescent="0.25">
      <c r="A190">
        <v>2024</v>
      </c>
      <c r="B190" s="28" t="s">
        <v>63</v>
      </c>
      <c r="C190" s="28" t="s">
        <v>510</v>
      </c>
      <c r="D190">
        <v>1</v>
      </c>
      <c r="E190">
        <v>3</v>
      </c>
      <c r="F190">
        <v>4</v>
      </c>
      <c r="G190" s="29">
        <v>0.25</v>
      </c>
      <c r="H190" s="28">
        <f>VLOOKUP(Query3[[#This Row],[team]],[1]!Query1[[team]:[Total]], 4, FALSE)</f>
        <v>54</v>
      </c>
      <c r="I190" s="3">
        <f>Query3[[#This Row],[Total]]/Query3[[#This Row],[Team Total]]</f>
        <v>7.407407407407407E-2</v>
      </c>
      <c r="J190" s="3">
        <f>Query3[[#This Row],[Player/Team Total ]]*Query3[[#This Row],[Pct]]</f>
        <v>1.8518518518518517E-2</v>
      </c>
    </row>
    <row r="191" spans="1:10" x14ac:dyDescent="0.25">
      <c r="A191">
        <v>2024</v>
      </c>
      <c r="B191" s="28" t="s">
        <v>120</v>
      </c>
      <c r="C191" s="28" t="s">
        <v>165</v>
      </c>
      <c r="D191">
        <v>2</v>
      </c>
      <c r="E191">
        <v>2</v>
      </c>
      <c r="F191">
        <v>4</v>
      </c>
      <c r="G191" s="29">
        <v>0.5</v>
      </c>
      <c r="H191" s="28">
        <f>VLOOKUP(Query3[[#This Row],[team]],[1]!Query1[[team]:[Total]], 4, FALSE)</f>
        <v>73</v>
      </c>
      <c r="I191" s="3">
        <f>Query3[[#This Row],[Total]]/Query3[[#This Row],[Team Total]]</f>
        <v>5.4794520547945202E-2</v>
      </c>
      <c r="J191" s="3">
        <f>Query3[[#This Row],[Player/Team Total ]]*Query3[[#This Row],[Pct]]</f>
        <v>2.7397260273972601E-2</v>
      </c>
    </row>
    <row r="192" spans="1:10" x14ac:dyDescent="0.25">
      <c r="A192">
        <v>2024</v>
      </c>
      <c r="B192" s="28" t="s">
        <v>70</v>
      </c>
      <c r="C192" s="28" t="s">
        <v>478</v>
      </c>
      <c r="D192">
        <v>2</v>
      </c>
      <c r="E192">
        <v>2</v>
      </c>
      <c r="F192">
        <v>4</v>
      </c>
      <c r="G192" s="29">
        <v>0.5</v>
      </c>
      <c r="H192" s="28">
        <f>VLOOKUP(Query3[[#This Row],[team]],[1]!Query1[[team]:[Total]], 4, FALSE)</f>
        <v>88</v>
      </c>
      <c r="I192" s="3">
        <f>Query3[[#This Row],[Total]]/Query3[[#This Row],[Team Total]]</f>
        <v>4.5454545454545456E-2</v>
      </c>
      <c r="J192" s="3">
        <f>Query3[[#This Row],[Player/Team Total ]]*Query3[[#This Row],[Pct]]</f>
        <v>2.2727272727272728E-2</v>
      </c>
    </row>
    <row r="193" spans="1:10" x14ac:dyDescent="0.25">
      <c r="A193">
        <v>2024</v>
      </c>
      <c r="B193" s="28" t="s">
        <v>100</v>
      </c>
      <c r="C193" s="28" t="s">
        <v>197</v>
      </c>
      <c r="D193">
        <v>3</v>
      </c>
      <c r="E193">
        <v>1</v>
      </c>
      <c r="F193">
        <v>4</v>
      </c>
      <c r="G193" s="29">
        <v>0.75</v>
      </c>
      <c r="H193" s="28">
        <f>VLOOKUP(Query3[[#This Row],[team]],[1]!Query1[[team]:[Total]], 4, FALSE)</f>
        <v>61</v>
      </c>
      <c r="I193" s="3">
        <f>Query3[[#This Row],[Total]]/Query3[[#This Row],[Team Total]]</f>
        <v>6.5573770491803282E-2</v>
      </c>
      <c r="J193" s="3">
        <f>Query3[[#This Row],[Player/Team Total ]]*Query3[[#This Row],[Pct]]</f>
        <v>4.9180327868852458E-2</v>
      </c>
    </row>
    <row r="194" spans="1:10" x14ac:dyDescent="0.25">
      <c r="A194">
        <v>2024</v>
      </c>
      <c r="B194" s="28" t="s">
        <v>9</v>
      </c>
      <c r="C194" s="28" t="s">
        <v>153</v>
      </c>
      <c r="D194">
        <v>3</v>
      </c>
      <c r="E194">
        <v>1</v>
      </c>
      <c r="F194">
        <v>4</v>
      </c>
      <c r="G194" s="29">
        <v>0.75</v>
      </c>
      <c r="H194" s="28">
        <f>VLOOKUP(Query3[[#This Row],[team]],[1]!Query1[[team]:[Total]], 4, FALSE)</f>
        <v>66</v>
      </c>
      <c r="I194" s="3">
        <f>Query3[[#This Row],[Total]]/Query3[[#This Row],[Team Total]]</f>
        <v>6.0606060606060608E-2</v>
      </c>
      <c r="J194" s="3">
        <f>Query3[[#This Row],[Player/Team Total ]]*Query3[[#This Row],[Pct]]</f>
        <v>4.5454545454545456E-2</v>
      </c>
    </row>
    <row r="195" spans="1:10" x14ac:dyDescent="0.25">
      <c r="A195">
        <v>2024</v>
      </c>
      <c r="B195" s="28" t="s">
        <v>100</v>
      </c>
      <c r="C195" s="28" t="s">
        <v>169</v>
      </c>
      <c r="D195">
        <v>3</v>
      </c>
      <c r="E195">
        <v>1</v>
      </c>
      <c r="F195">
        <v>4</v>
      </c>
      <c r="G195" s="29">
        <v>0.75</v>
      </c>
      <c r="H195" s="28">
        <f>VLOOKUP(Query3[[#This Row],[team]],[1]!Query1[[team]:[Total]], 4, FALSE)</f>
        <v>61</v>
      </c>
      <c r="I195" s="3">
        <f>Query3[[#This Row],[Total]]/Query3[[#This Row],[Team Total]]</f>
        <v>6.5573770491803282E-2</v>
      </c>
      <c r="J195" s="3">
        <f>Query3[[#This Row],[Player/Team Total ]]*Query3[[#This Row],[Pct]]</f>
        <v>4.9180327868852458E-2</v>
      </c>
    </row>
    <row r="196" spans="1:10" x14ac:dyDescent="0.25">
      <c r="A196">
        <v>2024</v>
      </c>
      <c r="B196" s="28" t="s">
        <v>66</v>
      </c>
      <c r="C196" s="28" t="s">
        <v>67</v>
      </c>
      <c r="D196">
        <v>2</v>
      </c>
      <c r="E196">
        <v>2</v>
      </c>
      <c r="F196">
        <v>4</v>
      </c>
      <c r="G196" s="29">
        <v>0.5</v>
      </c>
      <c r="H196" s="28">
        <f>VLOOKUP(Query3[[#This Row],[team]],[1]!Query1[[team]:[Total]], 4, FALSE)</f>
        <v>87</v>
      </c>
      <c r="I196" s="3">
        <f>Query3[[#This Row],[Total]]/Query3[[#This Row],[Team Total]]</f>
        <v>4.5977011494252873E-2</v>
      </c>
      <c r="J196" s="3">
        <f>Query3[[#This Row],[Player/Team Total ]]*Query3[[#This Row],[Pct]]</f>
        <v>2.2988505747126436E-2</v>
      </c>
    </row>
    <row r="197" spans="1:10" x14ac:dyDescent="0.25">
      <c r="A197">
        <v>2024</v>
      </c>
      <c r="B197" s="28" t="s">
        <v>110</v>
      </c>
      <c r="C197" s="28" t="s">
        <v>512</v>
      </c>
      <c r="D197">
        <v>0</v>
      </c>
      <c r="E197">
        <v>3</v>
      </c>
      <c r="F197">
        <v>3</v>
      </c>
      <c r="G197" s="29">
        <v>0</v>
      </c>
      <c r="H197" s="28">
        <f>VLOOKUP(Query3[[#This Row],[team]],[1]!Query1[[team]:[Total]], 4, FALSE)</f>
        <v>75</v>
      </c>
      <c r="I197" s="3">
        <f>Query3[[#This Row],[Total]]/Query3[[#This Row],[Team Total]]</f>
        <v>0.04</v>
      </c>
      <c r="J197" s="3">
        <f>Query3[[#This Row],[Player/Team Total ]]*Query3[[#This Row],[Pct]]</f>
        <v>0</v>
      </c>
    </row>
    <row r="198" spans="1:10" x14ac:dyDescent="0.25">
      <c r="A198">
        <v>2024</v>
      </c>
      <c r="B198" s="28" t="s">
        <v>42</v>
      </c>
      <c r="C198" s="28" t="s">
        <v>434</v>
      </c>
      <c r="D198">
        <v>2</v>
      </c>
      <c r="E198">
        <v>1</v>
      </c>
      <c r="F198">
        <v>3</v>
      </c>
      <c r="G198" s="29">
        <v>0.67</v>
      </c>
      <c r="H198" s="28">
        <f>VLOOKUP(Query3[[#This Row],[team]],[1]!Query1[[team]:[Total]], 4, FALSE)</f>
        <v>65</v>
      </c>
      <c r="I198" s="3">
        <f>Query3[[#This Row],[Total]]/Query3[[#This Row],[Team Total]]</f>
        <v>4.6153846153846156E-2</v>
      </c>
      <c r="J198" s="3">
        <f>Query3[[#This Row],[Player/Team Total ]]*Query3[[#This Row],[Pct]]</f>
        <v>3.0923076923076928E-2</v>
      </c>
    </row>
    <row r="199" spans="1:10" x14ac:dyDescent="0.25">
      <c r="A199">
        <v>2024</v>
      </c>
      <c r="B199" s="28" t="s">
        <v>51</v>
      </c>
      <c r="C199" s="28" t="s">
        <v>227</v>
      </c>
      <c r="D199">
        <v>1</v>
      </c>
      <c r="E199">
        <v>2</v>
      </c>
      <c r="F199">
        <v>3</v>
      </c>
      <c r="G199" s="29">
        <v>0.33</v>
      </c>
      <c r="H199" s="28">
        <f>VLOOKUP(Query3[[#This Row],[team]],[1]!Query1[[team]:[Total]], 4, FALSE)</f>
        <v>79</v>
      </c>
      <c r="I199" s="3">
        <f>Query3[[#This Row],[Total]]/Query3[[#This Row],[Team Total]]</f>
        <v>3.7974683544303799E-2</v>
      </c>
      <c r="J199" s="3">
        <f>Query3[[#This Row],[Player/Team Total ]]*Query3[[#This Row],[Pct]]</f>
        <v>1.2531645569620255E-2</v>
      </c>
    </row>
    <row r="200" spans="1:10" x14ac:dyDescent="0.25">
      <c r="A200">
        <v>2024</v>
      </c>
      <c r="B200" s="28" t="s">
        <v>49</v>
      </c>
      <c r="C200" s="28" t="s">
        <v>179</v>
      </c>
      <c r="D200">
        <v>2</v>
      </c>
      <c r="E200">
        <v>1</v>
      </c>
      <c r="F200">
        <v>3</v>
      </c>
      <c r="G200" s="29">
        <v>0.67</v>
      </c>
      <c r="H200" s="28">
        <f>VLOOKUP(Query3[[#This Row],[team]],[1]!Query1[[team]:[Total]], 4, FALSE)</f>
        <v>79</v>
      </c>
      <c r="I200" s="3">
        <f>Query3[[#This Row],[Total]]/Query3[[#This Row],[Team Total]]</f>
        <v>3.7974683544303799E-2</v>
      </c>
      <c r="J200" s="3">
        <f>Query3[[#This Row],[Player/Team Total ]]*Query3[[#This Row],[Pct]]</f>
        <v>2.5443037974683547E-2</v>
      </c>
    </row>
    <row r="201" spans="1:10" x14ac:dyDescent="0.25">
      <c r="A201">
        <v>2024</v>
      </c>
      <c r="B201" s="28" t="s">
        <v>9</v>
      </c>
      <c r="C201" s="28" t="s">
        <v>513</v>
      </c>
      <c r="D201">
        <v>3</v>
      </c>
      <c r="E201">
        <v>0</v>
      </c>
      <c r="F201">
        <v>3</v>
      </c>
      <c r="G201" s="29">
        <v>1</v>
      </c>
      <c r="H201" s="28">
        <f>VLOOKUP(Query3[[#This Row],[team]],[1]!Query1[[team]:[Total]], 4, FALSE)</f>
        <v>66</v>
      </c>
      <c r="I201" s="3">
        <f>Query3[[#This Row],[Total]]/Query3[[#This Row],[Team Total]]</f>
        <v>4.5454545454545456E-2</v>
      </c>
      <c r="J201" s="3">
        <f>Query3[[#This Row],[Player/Team Total ]]*Query3[[#This Row],[Pct]]</f>
        <v>4.5454545454545456E-2</v>
      </c>
    </row>
    <row r="202" spans="1:10" x14ac:dyDescent="0.25">
      <c r="A202">
        <v>2024</v>
      </c>
      <c r="B202" s="28" t="s">
        <v>13</v>
      </c>
      <c r="C202" s="28" t="s">
        <v>207</v>
      </c>
      <c r="D202">
        <v>1</v>
      </c>
      <c r="E202">
        <v>2</v>
      </c>
      <c r="F202">
        <v>3</v>
      </c>
      <c r="G202" s="29">
        <v>0.33</v>
      </c>
      <c r="H202" s="28">
        <f>VLOOKUP(Query3[[#This Row],[team]],[1]!Query1[[team]:[Total]], 4, FALSE)</f>
        <v>98</v>
      </c>
      <c r="I202" s="3">
        <f>Query3[[#This Row],[Total]]/Query3[[#This Row],[Team Total]]</f>
        <v>3.0612244897959183E-2</v>
      </c>
      <c r="J202" s="3">
        <f>Query3[[#This Row],[Player/Team Total ]]*Query3[[#This Row],[Pct]]</f>
        <v>1.010204081632653E-2</v>
      </c>
    </row>
    <row r="203" spans="1:10" x14ac:dyDescent="0.25">
      <c r="A203">
        <v>2024</v>
      </c>
      <c r="B203" s="28" t="s">
        <v>134</v>
      </c>
      <c r="C203" s="28" t="s">
        <v>148</v>
      </c>
      <c r="D203">
        <v>1</v>
      </c>
      <c r="E203">
        <v>2</v>
      </c>
      <c r="F203">
        <v>3</v>
      </c>
      <c r="G203" s="29">
        <v>0.33</v>
      </c>
      <c r="H203" s="28">
        <f>VLOOKUP(Query3[[#This Row],[team]],[1]!Query1[[team]:[Total]], 4, FALSE)</f>
        <v>75</v>
      </c>
      <c r="I203" s="3">
        <f>Query3[[#This Row],[Total]]/Query3[[#This Row],[Team Total]]</f>
        <v>0.04</v>
      </c>
      <c r="J203" s="3">
        <f>Query3[[#This Row],[Player/Team Total ]]*Query3[[#This Row],[Pct]]</f>
        <v>1.3200000000000002E-2</v>
      </c>
    </row>
    <row r="204" spans="1:10" x14ac:dyDescent="0.25">
      <c r="A204">
        <v>2024</v>
      </c>
      <c r="B204" s="28" t="s">
        <v>44</v>
      </c>
      <c r="C204" s="28" t="s">
        <v>118</v>
      </c>
      <c r="D204">
        <v>2</v>
      </c>
      <c r="E204">
        <v>1</v>
      </c>
      <c r="F204">
        <v>3</v>
      </c>
      <c r="G204" s="29">
        <v>0.67</v>
      </c>
      <c r="H204" s="28">
        <f>VLOOKUP(Query3[[#This Row],[team]],[1]!Query1[[team]:[Total]], 4, FALSE)</f>
        <v>82</v>
      </c>
      <c r="I204" s="3">
        <f>Query3[[#This Row],[Total]]/Query3[[#This Row],[Team Total]]</f>
        <v>3.6585365853658534E-2</v>
      </c>
      <c r="J204" s="3">
        <f>Query3[[#This Row],[Player/Team Total ]]*Query3[[#This Row],[Pct]]</f>
        <v>2.451219512195122E-2</v>
      </c>
    </row>
    <row r="205" spans="1:10" x14ac:dyDescent="0.25">
      <c r="A205">
        <v>2024</v>
      </c>
      <c r="B205" s="28" t="s">
        <v>49</v>
      </c>
      <c r="C205" s="28" t="s">
        <v>440</v>
      </c>
      <c r="D205">
        <v>0</v>
      </c>
      <c r="E205">
        <v>3</v>
      </c>
      <c r="F205">
        <v>3</v>
      </c>
      <c r="G205" s="29">
        <v>0</v>
      </c>
      <c r="H205" s="28">
        <f>VLOOKUP(Query3[[#This Row],[team]],[1]!Query1[[team]:[Total]], 4, FALSE)</f>
        <v>79</v>
      </c>
      <c r="I205" s="3">
        <f>Query3[[#This Row],[Total]]/Query3[[#This Row],[Team Total]]</f>
        <v>3.7974683544303799E-2</v>
      </c>
      <c r="J205" s="3">
        <f>Query3[[#This Row],[Player/Team Total ]]*Query3[[#This Row],[Pct]]</f>
        <v>0</v>
      </c>
    </row>
    <row r="206" spans="1:10" x14ac:dyDescent="0.25">
      <c r="A206">
        <v>2024</v>
      </c>
      <c r="B206" s="28" t="s">
        <v>97</v>
      </c>
      <c r="C206" s="28" t="s">
        <v>469</v>
      </c>
      <c r="D206">
        <v>3</v>
      </c>
      <c r="E206">
        <v>0</v>
      </c>
      <c r="F206">
        <v>3</v>
      </c>
      <c r="G206" s="29">
        <v>1</v>
      </c>
      <c r="H206" s="28">
        <f>VLOOKUP(Query3[[#This Row],[team]],[1]!Query1[[team]:[Total]], 4, FALSE)</f>
        <v>70</v>
      </c>
      <c r="I206" s="3">
        <f>Query3[[#This Row],[Total]]/Query3[[#This Row],[Team Total]]</f>
        <v>4.2857142857142858E-2</v>
      </c>
      <c r="J206" s="3">
        <f>Query3[[#This Row],[Player/Team Total ]]*Query3[[#This Row],[Pct]]</f>
        <v>4.2857142857142858E-2</v>
      </c>
    </row>
    <row r="207" spans="1:10" x14ac:dyDescent="0.25">
      <c r="A207">
        <v>2024</v>
      </c>
      <c r="B207" s="28" t="s">
        <v>94</v>
      </c>
      <c r="C207" s="28" t="s">
        <v>467</v>
      </c>
      <c r="D207">
        <v>1</v>
      </c>
      <c r="E207">
        <v>2</v>
      </c>
      <c r="F207">
        <v>3</v>
      </c>
      <c r="G207" s="29">
        <v>0.33</v>
      </c>
      <c r="H207" s="28">
        <f>VLOOKUP(Query3[[#This Row],[team]],[1]!Query1[[team]:[Total]], 4, FALSE)</f>
        <v>64</v>
      </c>
      <c r="I207" s="3">
        <f>Query3[[#This Row],[Total]]/Query3[[#This Row],[Team Total]]</f>
        <v>4.6875E-2</v>
      </c>
      <c r="J207" s="3">
        <f>Query3[[#This Row],[Player/Team Total ]]*Query3[[#This Row],[Pct]]</f>
        <v>1.546875E-2</v>
      </c>
    </row>
    <row r="208" spans="1:10" x14ac:dyDescent="0.25">
      <c r="A208">
        <v>2024</v>
      </c>
      <c r="B208" s="28" t="s">
        <v>22</v>
      </c>
      <c r="C208" s="28" t="s">
        <v>456</v>
      </c>
      <c r="D208">
        <v>2</v>
      </c>
      <c r="E208">
        <v>1</v>
      </c>
      <c r="F208">
        <v>3</v>
      </c>
      <c r="G208" s="29">
        <v>0.67</v>
      </c>
      <c r="H208" s="28">
        <f>VLOOKUP(Query3[[#This Row],[team]],[1]!Query1[[team]:[Total]], 4, FALSE)</f>
        <v>93</v>
      </c>
      <c r="I208" s="3">
        <f>Query3[[#This Row],[Total]]/Query3[[#This Row],[Team Total]]</f>
        <v>3.2258064516129031E-2</v>
      </c>
      <c r="J208" s="3">
        <f>Query3[[#This Row],[Player/Team Total ]]*Query3[[#This Row],[Pct]]</f>
        <v>2.1612903225806453E-2</v>
      </c>
    </row>
    <row r="209" spans="1:10" x14ac:dyDescent="0.25">
      <c r="A209">
        <v>2024</v>
      </c>
      <c r="B209" s="28" t="s">
        <v>55</v>
      </c>
      <c r="C209" s="28" t="s">
        <v>192</v>
      </c>
      <c r="D209">
        <v>3</v>
      </c>
      <c r="E209">
        <v>0</v>
      </c>
      <c r="F209">
        <v>3</v>
      </c>
      <c r="G209" s="29">
        <v>1</v>
      </c>
      <c r="H209" s="28">
        <f>VLOOKUP(Query3[[#This Row],[team]],[1]!Query1[[team]:[Total]], 4, FALSE)</f>
        <v>76</v>
      </c>
      <c r="I209" s="3">
        <f>Query3[[#This Row],[Total]]/Query3[[#This Row],[Team Total]]</f>
        <v>3.9473684210526314E-2</v>
      </c>
      <c r="J209" s="3">
        <f>Query3[[#This Row],[Player/Team Total ]]*Query3[[#This Row],[Pct]]</f>
        <v>3.9473684210526314E-2</v>
      </c>
    </row>
    <row r="210" spans="1:10" x14ac:dyDescent="0.25">
      <c r="A210">
        <v>2024</v>
      </c>
      <c r="B210" s="28" t="s">
        <v>55</v>
      </c>
      <c r="C210" s="28" t="s">
        <v>432</v>
      </c>
      <c r="D210">
        <v>1</v>
      </c>
      <c r="E210">
        <v>2</v>
      </c>
      <c r="F210">
        <v>3</v>
      </c>
      <c r="G210" s="29">
        <v>0.33</v>
      </c>
      <c r="H210" s="28">
        <f>VLOOKUP(Query3[[#This Row],[team]],[1]!Query1[[team]:[Total]], 4, FALSE)</f>
        <v>76</v>
      </c>
      <c r="I210" s="3">
        <f>Query3[[#This Row],[Total]]/Query3[[#This Row],[Team Total]]</f>
        <v>3.9473684210526314E-2</v>
      </c>
      <c r="J210" s="3">
        <f>Query3[[#This Row],[Player/Team Total ]]*Query3[[#This Row],[Pct]]</f>
        <v>1.3026315789473684E-2</v>
      </c>
    </row>
    <row r="211" spans="1:10" x14ac:dyDescent="0.25">
      <c r="A211">
        <v>2024</v>
      </c>
      <c r="B211" s="28" t="s">
        <v>55</v>
      </c>
      <c r="C211" s="28" t="s">
        <v>452</v>
      </c>
      <c r="D211">
        <v>1</v>
      </c>
      <c r="E211">
        <v>2</v>
      </c>
      <c r="F211">
        <v>3</v>
      </c>
      <c r="G211" s="29">
        <v>0.33</v>
      </c>
      <c r="H211" s="28">
        <f>VLOOKUP(Query3[[#This Row],[team]],[1]!Query1[[team]:[Total]], 4, FALSE)</f>
        <v>76</v>
      </c>
      <c r="I211" s="3">
        <f>Query3[[#This Row],[Total]]/Query3[[#This Row],[Team Total]]</f>
        <v>3.9473684210526314E-2</v>
      </c>
      <c r="J211" s="3">
        <f>Query3[[#This Row],[Player/Team Total ]]*Query3[[#This Row],[Pct]]</f>
        <v>1.3026315789473684E-2</v>
      </c>
    </row>
    <row r="212" spans="1:10" x14ac:dyDescent="0.25">
      <c r="A212">
        <v>2024</v>
      </c>
      <c r="B212" s="28" t="s">
        <v>70</v>
      </c>
      <c r="C212" s="28" t="s">
        <v>108</v>
      </c>
      <c r="D212">
        <v>0</v>
      </c>
      <c r="E212">
        <v>3</v>
      </c>
      <c r="F212">
        <v>3</v>
      </c>
      <c r="G212" s="29">
        <v>0</v>
      </c>
      <c r="H212" s="28">
        <f>VLOOKUP(Query3[[#This Row],[team]],[1]!Query1[[team]:[Total]], 4, FALSE)</f>
        <v>88</v>
      </c>
      <c r="I212" s="3">
        <f>Query3[[#This Row],[Total]]/Query3[[#This Row],[Team Total]]</f>
        <v>3.4090909090909088E-2</v>
      </c>
      <c r="J212" s="3">
        <f>Query3[[#This Row],[Player/Team Total ]]*Query3[[#This Row],[Pct]]</f>
        <v>0</v>
      </c>
    </row>
    <row r="213" spans="1:10" x14ac:dyDescent="0.25">
      <c r="A213">
        <v>2024</v>
      </c>
      <c r="B213" s="28" t="s">
        <v>51</v>
      </c>
      <c r="C213" s="28" t="s">
        <v>231</v>
      </c>
      <c r="D213">
        <v>0</v>
      </c>
      <c r="E213">
        <v>3</v>
      </c>
      <c r="F213">
        <v>3</v>
      </c>
      <c r="G213" s="29">
        <v>0</v>
      </c>
      <c r="H213" s="28">
        <f>VLOOKUP(Query3[[#This Row],[team]],[1]!Query1[[team]:[Total]], 4, FALSE)</f>
        <v>79</v>
      </c>
      <c r="I213" s="3">
        <f>Query3[[#This Row],[Total]]/Query3[[#This Row],[Team Total]]</f>
        <v>3.7974683544303799E-2</v>
      </c>
      <c r="J213" s="3">
        <f>Query3[[#This Row],[Player/Team Total ]]*Query3[[#This Row],[Pct]]</f>
        <v>0</v>
      </c>
    </row>
    <row r="214" spans="1:10" x14ac:dyDescent="0.25">
      <c r="A214">
        <v>2024</v>
      </c>
      <c r="B214" s="28" t="s">
        <v>46</v>
      </c>
      <c r="C214" s="28" t="s">
        <v>172</v>
      </c>
      <c r="D214">
        <v>2</v>
      </c>
      <c r="E214">
        <v>1</v>
      </c>
      <c r="F214">
        <v>3</v>
      </c>
      <c r="G214" s="29">
        <v>0.67</v>
      </c>
      <c r="H214" s="28">
        <f>VLOOKUP(Query3[[#This Row],[team]],[1]!Query1[[team]:[Total]], 4, FALSE)</f>
        <v>71</v>
      </c>
      <c r="I214" s="3">
        <f>Query3[[#This Row],[Total]]/Query3[[#This Row],[Team Total]]</f>
        <v>4.2253521126760563E-2</v>
      </c>
      <c r="J214" s="3">
        <f>Query3[[#This Row],[Player/Team Total ]]*Query3[[#This Row],[Pct]]</f>
        <v>2.8309859154929579E-2</v>
      </c>
    </row>
    <row r="215" spans="1:10" x14ac:dyDescent="0.25">
      <c r="A215">
        <v>2024</v>
      </c>
      <c r="B215" s="28" t="s">
        <v>29</v>
      </c>
      <c r="C215" s="28" t="s">
        <v>514</v>
      </c>
      <c r="D215">
        <v>1</v>
      </c>
      <c r="E215">
        <v>2</v>
      </c>
      <c r="F215">
        <v>3</v>
      </c>
      <c r="G215" s="29">
        <v>0.33</v>
      </c>
      <c r="H215" s="28">
        <f>VLOOKUP(Query3[[#This Row],[team]],[1]!Query1[[team]:[Total]], 4, FALSE)</f>
        <v>94</v>
      </c>
      <c r="I215" s="3">
        <f>Query3[[#This Row],[Total]]/Query3[[#This Row],[Team Total]]</f>
        <v>3.1914893617021274E-2</v>
      </c>
      <c r="J215" s="3">
        <f>Query3[[#This Row],[Player/Team Total ]]*Query3[[#This Row],[Pct]]</f>
        <v>1.0531914893617021E-2</v>
      </c>
    </row>
    <row r="216" spans="1:10" x14ac:dyDescent="0.25">
      <c r="A216">
        <v>2024</v>
      </c>
      <c r="B216" s="28" t="s">
        <v>97</v>
      </c>
      <c r="C216" s="28" t="s">
        <v>457</v>
      </c>
      <c r="D216">
        <v>1</v>
      </c>
      <c r="E216">
        <v>2</v>
      </c>
      <c r="F216">
        <v>3</v>
      </c>
      <c r="G216" s="29">
        <v>0.33</v>
      </c>
      <c r="H216" s="28">
        <f>VLOOKUP(Query3[[#This Row],[team]],[1]!Query1[[team]:[Total]], 4, FALSE)</f>
        <v>70</v>
      </c>
      <c r="I216" s="3">
        <f>Query3[[#This Row],[Total]]/Query3[[#This Row],[Team Total]]</f>
        <v>4.2857142857142858E-2</v>
      </c>
      <c r="J216" s="3">
        <f>Query3[[#This Row],[Player/Team Total ]]*Query3[[#This Row],[Pct]]</f>
        <v>1.4142857142857145E-2</v>
      </c>
    </row>
    <row r="217" spans="1:10" x14ac:dyDescent="0.25">
      <c r="A217">
        <v>2024</v>
      </c>
      <c r="B217" s="28" t="s">
        <v>66</v>
      </c>
      <c r="C217" s="28" t="s">
        <v>76</v>
      </c>
      <c r="D217">
        <v>1</v>
      </c>
      <c r="E217">
        <v>2</v>
      </c>
      <c r="F217">
        <v>3</v>
      </c>
      <c r="G217" s="29">
        <v>0.33</v>
      </c>
      <c r="H217" s="28">
        <f>VLOOKUP(Query3[[#This Row],[team]],[1]!Query1[[team]:[Total]], 4, FALSE)</f>
        <v>87</v>
      </c>
      <c r="I217" s="3">
        <f>Query3[[#This Row],[Total]]/Query3[[#This Row],[Team Total]]</f>
        <v>3.4482758620689655E-2</v>
      </c>
      <c r="J217" s="3">
        <f>Query3[[#This Row],[Player/Team Total ]]*Query3[[#This Row],[Pct]]</f>
        <v>1.1379310344827587E-2</v>
      </c>
    </row>
    <row r="218" spans="1:10" x14ac:dyDescent="0.25">
      <c r="A218">
        <v>2024</v>
      </c>
      <c r="B218" s="28" t="s">
        <v>59</v>
      </c>
      <c r="C218" s="28" t="s">
        <v>485</v>
      </c>
      <c r="D218">
        <v>2</v>
      </c>
      <c r="E218">
        <v>1</v>
      </c>
      <c r="F218">
        <v>3</v>
      </c>
      <c r="G218" s="29">
        <v>0.67</v>
      </c>
      <c r="H218" s="28">
        <f>VLOOKUP(Query3[[#This Row],[team]],[1]!Query1[[team]:[Total]], 4, FALSE)</f>
        <v>76</v>
      </c>
      <c r="I218" s="3">
        <f>Query3[[#This Row],[Total]]/Query3[[#This Row],[Team Total]]</f>
        <v>3.9473684210526314E-2</v>
      </c>
      <c r="J218" s="3">
        <f>Query3[[#This Row],[Player/Team Total ]]*Query3[[#This Row],[Pct]]</f>
        <v>2.6447368421052633E-2</v>
      </c>
    </row>
    <row r="219" spans="1:10" x14ac:dyDescent="0.25">
      <c r="A219">
        <v>2024</v>
      </c>
      <c r="B219" s="28" t="s">
        <v>70</v>
      </c>
      <c r="C219" s="28" t="s">
        <v>226</v>
      </c>
      <c r="D219">
        <v>0</v>
      </c>
      <c r="E219">
        <v>3</v>
      </c>
      <c r="F219">
        <v>3</v>
      </c>
      <c r="G219" s="29">
        <v>0</v>
      </c>
      <c r="H219" s="28">
        <f>VLOOKUP(Query3[[#This Row],[team]],[1]!Query1[[team]:[Total]], 4, FALSE)</f>
        <v>88</v>
      </c>
      <c r="I219" s="3">
        <f>Query3[[#This Row],[Total]]/Query3[[#This Row],[Team Total]]</f>
        <v>3.4090909090909088E-2</v>
      </c>
      <c r="J219" s="3">
        <f>Query3[[#This Row],[Player/Team Total ]]*Query3[[#This Row],[Pct]]</f>
        <v>0</v>
      </c>
    </row>
    <row r="220" spans="1:10" x14ac:dyDescent="0.25">
      <c r="A220">
        <v>2024</v>
      </c>
      <c r="B220" s="28" t="s">
        <v>42</v>
      </c>
      <c r="C220" s="28" t="s">
        <v>480</v>
      </c>
      <c r="D220">
        <v>2</v>
      </c>
      <c r="E220">
        <v>1</v>
      </c>
      <c r="F220">
        <v>3</v>
      </c>
      <c r="G220" s="29">
        <v>0.67</v>
      </c>
      <c r="H220" s="28">
        <f>VLOOKUP(Query3[[#This Row],[team]],[1]!Query1[[team]:[Total]], 4, FALSE)</f>
        <v>65</v>
      </c>
      <c r="I220" s="3">
        <f>Query3[[#This Row],[Total]]/Query3[[#This Row],[Team Total]]</f>
        <v>4.6153846153846156E-2</v>
      </c>
      <c r="J220" s="3">
        <f>Query3[[#This Row],[Player/Team Total ]]*Query3[[#This Row],[Pct]]</f>
        <v>3.0923076923076928E-2</v>
      </c>
    </row>
    <row r="221" spans="1:10" x14ac:dyDescent="0.25">
      <c r="A221">
        <v>2024</v>
      </c>
      <c r="B221" s="28" t="s">
        <v>88</v>
      </c>
      <c r="C221" s="28" t="s">
        <v>423</v>
      </c>
      <c r="D221">
        <v>1</v>
      </c>
      <c r="E221">
        <v>2</v>
      </c>
      <c r="F221">
        <v>3</v>
      </c>
      <c r="G221" s="29">
        <v>0.33</v>
      </c>
      <c r="H221" s="28">
        <f>VLOOKUP(Query3[[#This Row],[team]],[1]!Query1[[team]:[Total]], 4, FALSE)</f>
        <v>76</v>
      </c>
      <c r="I221" s="3">
        <f>Query3[[#This Row],[Total]]/Query3[[#This Row],[Team Total]]</f>
        <v>3.9473684210526314E-2</v>
      </c>
      <c r="J221" s="3">
        <f>Query3[[#This Row],[Player/Team Total ]]*Query3[[#This Row],[Pct]]</f>
        <v>1.3026315789473684E-2</v>
      </c>
    </row>
    <row r="222" spans="1:10" x14ac:dyDescent="0.25">
      <c r="A222">
        <v>2024</v>
      </c>
      <c r="B222" s="28" t="s">
        <v>42</v>
      </c>
      <c r="C222" s="28" t="s">
        <v>161</v>
      </c>
      <c r="D222">
        <v>1</v>
      </c>
      <c r="E222">
        <v>2</v>
      </c>
      <c r="F222">
        <v>3</v>
      </c>
      <c r="G222" s="29">
        <v>0.33</v>
      </c>
      <c r="H222" s="28">
        <f>VLOOKUP(Query3[[#This Row],[team]],[1]!Query1[[team]:[Total]], 4, FALSE)</f>
        <v>65</v>
      </c>
      <c r="I222" s="3">
        <f>Query3[[#This Row],[Total]]/Query3[[#This Row],[Team Total]]</f>
        <v>4.6153846153846156E-2</v>
      </c>
      <c r="J222" s="3">
        <f>Query3[[#This Row],[Player/Team Total ]]*Query3[[#This Row],[Pct]]</f>
        <v>1.5230769230769232E-2</v>
      </c>
    </row>
    <row r="223" spans="1:10" x14ac:dyDescent="0.25">
      <c r="A223">
        <v>2024</v>
      </c>
      <c r="B223" s="28" t="s">
        <v>124</v>
      </c>
      <c r="C223" s="28" t="s">
        <v>160</v>
      </c>
      <c r="D223">
        <v>2</v>
      </c>
      <c r="E223">
        <v>1</v>
      </c>
      <c r="F223">
        <v>3</v>
      </c>
      <c r="G223" s="29">
        <v>0.67</v>
      </c>
      <c r="H223" s="28">
        <f>VLOOKUP(Query3[[#This Row],[team]],[1]!Query1[[team]:[Total]], 4, FALSE)</f>
        <v>59</v>
      </c>
      <c r="I223" s="3">
        <f>Query3[[#This Row],[Total]]/Query3[[#This Row],[Team Total]]</f>
        <v>5.0847457627118647E-2</v>
      </c>
      <c r="J223" s="3">
        <f>Query3[[#This Row],[Player/Team Total ]]*Query3[[#This Row],[Pct]]</f>
        <v>3.4067796610169496E-2</v>
      </c>
    </row>
    <row r="224" spans="1:10" x14ac:dyDescent="0.25">
      <c r="A224">
        <v>2024</v>
      </c>
      <c r="B224" s="28" t="s">
        <v>49</v>
      </c>
      <c r="C224" s="28" t="s">
        <v>180</v>
      </c>
      <c r="D224">
        <v>1</v>
      </c>
      <c r="E224">
        <v>2</v>
      </c>
      <c r="F224">
        <v>3</v>
      </c>
      <c r="G224" s="29">
        <v>0.33</v>
      </c>
      <c r="H224" s="28">
        <f>VLOOKUP(Query3[[#This Row],[team]],[1]!Query1[[team]:[Total]], 4, FALSE)</f>
        <v>79</v>
      </c>
      <c r="I224" s="3">
        <f>Query3[[#This Row],[Total]]/Query3[[#This Row],[Team Total]]</f>
        <v>3.7974683544303799E-2</v>
      </c>
      <c r="J224" s="3">
        <f>Query3[[#This Row],[Player/Team Total ]]*Query3[[#This Row],[Pct]]</f>
        <v>1.2531645569620255E-2</v>
      </c>
    </row>
    <row r="225" spans="1:10" x14ac:dyDescent="0.25">
      <c r="A225">
        <v>2024</v>
      </c>
      <c r="B225" s="28" t="s">
        <v>102</v>
      </c>
      <c r="C225" s="28" t="s">
        <v>188</v>
      </c>
      <c r="D225">
        <v>2</v>
      </c>
      <c r="E225">
        <v>1</v>
      </c>
      <c r="F225">
        <v>3</v>
      </c>
      <c r="G225" s="29">
        <v>0.67</v>
      </c>
      <c r="H225" s="28">
        <f>VLOOKUP(Query3[[#This Row],[team]],[1]!Query1[[team]:[Total]], 4, FALSE)</f>
        <v>61</v>
      </c>
      <c r="I225" s="3">
        <f>Query3[[#This Row],[Total]]/Query3[[#This Row],[Team Total]]</f>
        <v>4.9180327868852458E-2</v>
      </c>
      <c r="J225" s="3">
        <f>Query3[[#This Row],[Player/Team Total ]]*Query3[[#This Row],[Pct]]</f>
        <v>3.2950819672131149E-2</v>
      </c>
    </row>
    <row r="226" spans="1:10" x14ac:dyDescent="0.25">
      <c r="A226">
        <v>2024</v>
      </c>
      <c r="B226" s="28" t="s">
        <v>42</v>
      </c>
      <c r="C226" s="28" t="s">
        <v>460</v>
      </c>
      <c r="D226">
        <v>1</v>
      </c>
      <c r="E226">
        <v>2</v>
      </c>
      <c r="F226">
        <v>3</v>
      </c>
      <c r="G226" s="29">
        <v>0.33</v>
      </c>
      <c r="H226" s="28">
        <f>VLOOKUP(Query3[[#This Row],[team]],[1]!Query1[[team]:[Total]], 4, FALSE)</f>
        <v>65</v>
      </c>
      <c r="I226" s="3">
        <f>Query3[[#This Row],[Total]]/Query3[[#This Row],[Team Total]]</f>
        <v>4.6153846153846156E-2</v>
      </c>
      <c r="J226" s="3">
        <f>Query3[[#This Row],[Player/Team Total ]]*Query3[[#This Row],[Pct]]</f>
        <v>1.5230769230769232E-2</v>
      </c>
    </row>
    <row r="227" spans="1:10" x14ac:dyDescent="0.25">
      <c r="A227">
        <v>2024</v>
      </c>
      <c r="B227" s="28" t="s">
        <v>124</v>
      </c>
      <c r="C227" s="28" t="s">
        <v>428</v>
      </c>
      <c r="D227">
        <v>3</v>
      </c>
      <c r="E227">
        <v>0</v>
      </c>
      <c r="F227">
        <v>3</v>
      </c>
      <c r="G227" s="29">
        <v>1</v>
      </c>
      <c r="H227" s="28">
        <f>VLOOKUP(Query3[[#This Row],[team]],[1]!Query1[[team]:[Total]], 4, FALSE)</f>
        <v>59</v>
      </c>
      <c r="I227" s="3">
        <f>Query3[[#This Row],[Total]]/Query3[[#This Row],[Team Total]]</f>
        <v>5.0847457627118647E-2</v>
      </c>
      <c r="J227" s="3">
        <f>Query3[[#This Row],[Player/Team Total ]]*Query3[[#This Row],[Pct]]</f>
        <v>5.0847457627118647E-2</v>
      </c>
    </row>
    <row r="228" spans="1:10" x14ac:dyDescent="0.25">
      <c r="A228">
        <v>2024</v>
      </c>
      <c r="B228" s="28" t="s">
        <v>120</v>
      </c>
      <c r="C228" s="28" t="s">
        <v>445</v>
      </c>
      <c r="D228">
        <v>1</v>
      </c>
      <c r="E228">
        <v>2</v>
      </c>
      <c r="F228">
        <v>3</v>
      </c>
      <c r="G228" s="29">
        <v>0.33</v>
      </c>
      <c r="H228" s="28">
        <f>VLOOKUP(Query3[[#This Row],[team]],[1]!Query1[[team]:[Total]], 4, FALSE)</f>
        <v>73</v>
      </c>
      <c r="I228" s="3">
        <f>Query3[[#This Row],[Total]]/Query3[[#This Row],[Team Total]]</f>
        <v>4.1095890410958902E-2</v>
      </c>
      <c r="J228" s="3">
        <f>Query3[[#This Row],[Player/Team Total ]]*Query3[[#This Row],[Pct]]</f>
        <v>1.3561643835616439E-2</v>
      </c>
    </row>
    <row r="229" spans="1:10" x14ac:dyDescent="0.25">
      <c r="A229">
        <v>2024</v>
      </c>
      <c r="B229" s="28" t="s">
        <v>110</v>
      </c>
      <c r="C229" s="28" t="s">
        <v>508</v>
      </c>
      <c r="D229">
        <v>2</v>
      </c>
      <c r="E229">
        <v>1</v>
      </c>
      <c r="F229">
        <v>3</v>
      </c>
      <c r="G229" s="29">
        <v>0.67</v>
      </c>
      <c r="H229" s="28">
        <f>VLOOKUP(Query3[[#This Row],[team]],[1]!Query1[[team]:[Total]], 4, FALSE)</f>
        <v>75</v>
      </c>
      <c r="I229" s="3">
        <f>Query3[[#This Row],[Total]]/Query3[[#This Row],[Team Total]]</f>
        <v>0.04</v>
      </c>
      <c r="J229" s="3">
        <f>Query3[[#This Row],[Player/Team Total ]]*Query3[[#This Row],[Pct]]</f>
        <v>2.6800000000000001E-2</v>
      </c>
    </row>
    <row r="230" spans="1:10" x14ac:dyDescent="0.25">
      <c r="A230">
        <v>2024</v>
      </c>
      <c r="B230" s="28" t="s">
        <v>134</v>
      </c>
      <c r="C230" s="28" t="s">
        <v>492</v>
      </c>
      <c r="D230">
        <v>3</v>
      </c>
      <c r="E230">
        <v>0</v>
      </c>
      <c r="F230">
        <v>3</v>
      </c>
      <c r="G230" s="29">
        <v>1</v>
      </c>
      <c r="H230" s="28">
        <f>VLOOKUP(Query3[[#This Row],[team]],[1]!Query1[[team]:[Total]], 4, FALSE)</f>
        <v>75</v>
      </c>
      <c r="I230" s="3">
        <f>Query3[[#This Row],[Total]]/Query3[[#This Row],[Team Total]]</f>
        <v>0.04</v>
      </c>
      <c r="J230" s="3">
        <f>Query3[[#This Row],[Player/Team Total ]]*Query3[[#This Row],[Pct]]</f>
        <v>0.04</v>
      </c>
    </row>
    <row r="231" spans="1:10" x14ac:dyDescent="0.25">
      <c r="A231">
        <v>2024</v>
      </c>
      <c r="B231" s="28" t="s">
        <v>63</v>
      </c>
      <c r="C231" s="28" t="s">
        <v>144</v>
      </c>
      <c r="D231">
        <v>2</v>
      </c>
      <c r="E231">
        <v>1</v>
      </c>
      <c r="F231">
        <v>3</v>
      </c>
      <c r="G231" s="29">
        <v>0.67</v>
      </c>
      <c r="H231" s="28">
        <f>VLOOKUP(Query3[[#This Row],[team]],[1]!Query1[[team]:[Total]], 4, FALSE)</f>
        <v>54</v>
      </c>
      <c r="I231" s="3">
        <f>Query3[[#This Row],[Total]]/Query3[[#This Row],[Team Total]]</f>
        <v>5.5555555555555552E-2</v>
      </c>
      <c r="J231" s="3">
        <f>Query3[[#This Row],[Player/Team Total ]]*Query3[[#This Row],[Pct]]</f>
        <v>3.7222222222222219E-2</v>
      </c>
    </row>
    <row r="232" spans="1:10" x14ac:dyDescent="0.25">
      <c r="A232">
        <v>2024</v>
      </c>
      <c r="B232" s="28" t="s">
        <v>110</v>
      </c>
      <c r="C232" s="28" t="s">
        <v>449</v>
      </c>
      <c r="D232">
        <v>2</v>
      </c>
      <c r="E232">
        <v>1</v>
      </c>
      <c r="F232">
        <v>3</v>
      </c>
      <c r="G232" s="29">
        <v>0.67</v>
      </c>
      <c r="H232" s="28">
        <f>VLOOKUP(Query3[[#This Row],[team]],[1]!Query1[[team]:[Total]], 4, FALSE)</f>
        <v>75</v>
      </c>
      <c r="I232" s="3">
        <f>Query3[[#This Row],[Total]]/Query3[[#This Row],[Team Total]]</f>
        <v>0.04</v>
      </c>
      <c r="J232" s="3">
        <f>Query3[[#This Row],[Player/Team Total ]]*Query3[[#This Row],[Pct]]</f>
        <v>2.6800000000000001E-2</v>
      </c>
    </row>
    <row r="233" spans="1:10" x14ac:dyDescent="0.25">
      <c r="A233">
        <v>2024</v>
      </c>
      <c r="B233" s="28" t="s">
        <v>94</v>
      </c>
      <c r="C233" s="28" t="s">
        <v>468</v>
      </c>
      <c r="D233">
        <v>1</v>
      </c>
      <c r="E233">
        <v>1</v>
      </c>
      <c r="F233">
        <v>2</v>
      </c>
      <c r="G233" s="29">
        <v>0.5</v>
      </c>
      <c r="H233" s="28">
        <f>VLOOKUP(Query3[[#This Row],[team]],[1]!Query1[[team]:[Total]], 4, FALSE)</f>
        <v>64</v>
      </c>
      <c r="I233" s="3">
        <f>Query3[[#This Row],[Total]]/Query3[[#This Row],[Team Total]]</f>
        <v>3.125E-2</v>
      </c>
      <c r="J233" s="3">
        <f>Query3[[#This Row],[Player/Team Total ]]*Query3[[#This Row],[Pct]]</f>
        <v>1.5625E-2</v>
      </c>
    </row>
    <row r="234" spans="1:10" x14ac:dyDescent="0.25">
      <c r="A234">
        <v>2024</v>
      </c>
      <c r="B234" s="28" t="s">
        <v>51</v>
      </c>
      <c r="C234" s="28" t="s">
        <v>451</v>
      </c>
      <c r="D234">
        <v>0</v>
      </c>
      <c r="E234">
        <v>2</v>
      </c>
      <c r="F234">
        <v>2</v>
      </c>
      <c r="G234" s="29">
        <v>0</v>
      </c>
      <c r="H234" s="28">
        <f>VLOOKUP(Query3[[#This Row],[team]],[1]!Query1[[team]:[Total]], 4, FALSE)</f>
        <v>79</v>
      </c>
      <c r="I234" s="3">
        <f>Query3[[#This Row],[Total]]/Query3[[#This Row],[Team Total]]</f>
        <v>2.5316455696202531E-2</v>
      </c>
      <c r="J234" s="3">
        <f>Query3[[#This Row],[Player/Team Total ]]*Query3[[#This Row],[Pct]]</f>
        <v>0</v>
      </c>
    </row>
    <row r="235" spans="1:10" x14ac:dyDescent="0.25">
      <c r="A235">
        <v>2024</v>
      </c>
      <c r="B235" s="28" t="s">
        <v>15</v>
      </c>
      <c r="C235" s="28" t="s">
        <v>476</v>
      </c>
      <c r="D235">
        <v>0</v>
      </c>
      <c r="E235">
        <v>2</v>
      </c>
      <c r="F235">
        <v>2</v>
      </c>
      <c r="G235" s="29">
        <v>0</v>
      </c>
      <c r="H235" s="28">
        <f>VLOOKUP(Query3[[#This Row],[team]],[1]!Query1[[team]:[Total]], 4, FALSE)</f>
        <v>84</v>
      </c>
      <c r="I235" s="3">
        <f>Query3[[#This Row],[Total]]/Query3[[#This Row],[Team Total]]</f>
        <v>2.3809523809523808E-2</v>
      </c>
      <c r="J235" s="3">
        <f>Query3[[#This Row],[Player/Team Total ]]*Query3[[#This Row],[Pct]]</f>
        <v>0</v>
      </c>
    </row>
    <row r="236" spans="1:10" x14ac:dyDescent="0.25">
      <c r="A236">
        <v>2024</v>
      </c>
      <c r="B236" s="28" t="s">
        <v>53</v>
      </c>
      <c r="C236" s="28" t="s">
        <v>460</v>
      </c>
      <c r="D236">
        <v>2</v>
      </c>
      <c r="E236">
        <v>0</v>
      </c>
      <c r="F236">
        <v>2</v>
      </c>
      <c r="G236" s="29">
        <v>1</v>
      </c>
      <c r="H236" s="28">
        <f>VLOOKUP(Query3[[#This Row],[team]],[1]!Query1[[team]:[Total]], 4, FALSE)</f>
        <v>70</v>
      </c>
      <c r="I236" s="3">
        <f>Query3[[#This Row],[Total]]/Query3[[#This Row],[Team Total]]</f>
        <v>2.8571428571428571E-2</v>
      </c>
      <c r="J236" s="3">
        <f>Query3[[#This Row],[Player/Team Total ]]*Query3[[#This Row],[Pct]]</f>
        <v>2.8571428571428571E-2</v>
      </c>
    </row>
    <row r="237" spans="1:10" x14ac:dyDescent="0.25">
      <c r="A237">
        <v>2024</v>
      </c>
      <c r="B237" s="28" t="s">
        <v>55</v>
      </c>
      <c r="C237" s="28" t="s">
        <v>520</v>
      </c>
      <c r="D237">
        <v>1</v>
      </c>
      <c r="E237">
        <v>1</v>
      </c>
      <c r="F237">
        <v>2</v>
      </c>
      <c r="G237" s="29">
        <v>0.5</v>
      </c>
      <c r="H237" s="28">
        <f>VLOOKUP(Query3[[#This Row],[team]],[1]!Query1[[team]:[Total]], 4, FALSE)</f>
        <v>76</v>
      </c>
      <c r="I237" s="3">
        <f>Query3[[#This Row],[Total]]/Query3[[#This Row],[Team Total]]</f>
        <v>2.6315789473684209E-2</v>
      </c>
      <c r="J237" s="3">
        <f>Query3[[#This Row],[Player/Team Total ]]*Query3[[#This Row],[Pct]]</f>
        <v>1.3157894736842105E-2</v>
      </c>
    </row>
    <row r="238" spans="1:10" x14ac:dyDescent="0.25">
      <c r="A238">
        <v>2024</v>
      </c>
      <c r="B238" s="28" t="s">
        <v>49</v>
      </c>
      <c r="C238" s="28" t="s">
        <v>496</v>
      </c>
      <c r="D238">
        <v>1</v>
      </c>
      <c r="E238">
        <v>1</v>
      </c>
      <c r="F238">
        <v>2</v>
      </c>
      <c r="G238" s="29">
        <v>0.5</v>
      </c>
      <c r="H238" s="28">
        <f>VLOOKUP(Query3[[#This Row],[team]],[1]!Query1[[team]:[Total]], 4, FALSE)</f>
        <v>79</v>
      </c>
      <c r="I238" s="3">
        <f>Query3[[#This Row],[Total]]/Query3[[#This Row],[Team Total]]</f>
        <v>2.5316455696202531E-2</v>
      </c>
      <c r="J238" s="3">
        <f>Query3[[#This Row],[Player/Team Total ]]*Query3[[#This Row],[Pct]]</f>
        <v>1.2658227848101266E-2</v>
      </c>
    </row>
    <row r="239" spans="1:10" x14ac:dyDescent="0.25">
      <c r="A239">
        <v>2024</v>
      </c>
      <c r="B239" s="28" t="s">
        <v>63</v>
      </c>
      <c r="C239" s="28" t="s">
        <v>479</v>
      </c>
      <c r="D239">
        <v>1</v>
      </c>
      <c r="E239">
        <v>1</v>
      </c>
      <c r="F239">
        <v>2</v>
      </c>
      <c r="G239" s="29">
        <v>0.5</v>
      </c>
      <c r="H239" s="28">
        <f>VLOOKUP(Query3[[#This Row],[team]],[1]!Query1[[team]:[Total]], 4, FALSE)</f>
        <v>54</v>
      </c>
      <c r="I239" s="3">
        <f>Query3[[#This Row],[Total]]/Query3[[#This Row],[Team Total]]</f>
        <v>3.7037037037037035E-2</v>
      </c>
      <c r="J239" s="3">
        <f>Query3[[#This Row],[Player/Team Total ]]*Query3[[#This Row],[Pct]]</f>
        <v>1.8518518518518517E-2</v>
      </c>
    </row>
    <row r="240" spans="1:10" x14ac:dyDescent="0.25">
      <c r="A240">
        <v>2024</v>
      </c>
      <c r="B240" s="28" t="s">
        <v>51</v>
      </c>
      <c r="C240" s="28" t="s">
        <v>133</v>
      </c>
      <c r="D240">
        <v>2</v>
      </c>
      <c r="E240">
        <v>0</v>
      </c>
      <c r="F240">
        <v>2</v>
      </c>
      <c r="G240" s="29">
        <v>1</v>
      </c>
      <c r="H240" s="28">
        <f>VLOOKUP(Query3[[#This Row],[team]],[1]!Query1[[team]:[Total]], 4, FALSE)</f>
        <v>79</v>
      </c>
      <c r="I240" s="3">
        <f>Query3[[#This Row],[Total]]/Query3[[#This Row],[Team Total]]</f>
        <v>2.5316455696202531E-2</v>
      </c>
      <c r="J240" s="3">
        <f>Query3[[#This Row],[Player/Team Total ]]*Query3[[#This Row],[Pct]]</f>
        <v>2.5316455696202531E-2</v>
      </c>
    </row>
    <row r="241" spans="1:10" x14ac:dyDescent="0.25">
      <c r="A241">
        <v>2024</v>
      </c>
      <c r="B241" s="28" t="s">
        <v>13</v>
      </c>
      <c r="C241" s="28" t="s">
        <v>480</v>
      </c>
      <c r="D241">
        <v>0</v>
      </c>
      <c r="E241">
        <v>2</v>
      </c>
      <c r="F241">
        <v>2</v>
      </c>
      <c r="G241" s="29">
        <v>0</v>
      </c>
      <c r="H241" s="28">
        <f>VLOOKUP(Query3[[#This Row],[team]],[1]!Query1[[team]:[Total]], 4, FALSE)</f>
        <v>98</v>
      </c>
      <c r="I241" s="3">
        <f>Query3[[#This Row],[Total]]/Query3[[#This Row],[Team Total]]</f>
        <v>2.0408163265306121E-2</v>
      </c>
      <c r="J241" s="3">
        <f>Query3[[#This Row],[Player/Team Total ]]*Query3[[#This Row],[Pct]]</f>
        <v>0</v>
      </c>
    </row>
    <row r="242" spans="1:10" x14ac:dyDescent="0.25">
      <c r="A242">
        <v>2024</v>
      </c>
      <c r="B242" s="28" t="s">
        <v>63</v>
      </c>
      <c r="C242" s="28" t="s">
        <v>191</v>
      </c>
      <c r="D242">
        <v>1</v>
      </c>
      <c r="E242">
        <v>1</v>
      </c>
      <c r="F242">
        <v>2</v>
      </c>
      <c r="G242" s="29">
        <v>0.5</v>
      </c>
      <c r="H242" s="28">
        <f>VLOOKUP(Query3[[#This Row],[team]],[1]!Query1[[team]:[Total]], 4, FALSE)</f>
        <v>54</v>
      </c>
      <c r="I242" s="3">
        <f>Query3[[#This Row],[Total]]/Query3[[#This Row],[Team Total]]</f>
        <v>3.7037037037037035E-2</v>
      </c>
      <c r="J242" s="3">
        <f>Query3[[#This Row],[Player/Team Total ]]*Query3[[#This Row],[Pct]]</f>
        <v>1.8518518518518517E-2</v>
      </c>
    </row>
    <row r="243" spans="1:10" x14ac:dyDescent="0.25">
      <c r="A243">
        <v>2024</v>
      </c>
      <c r="B243" s="28" t="s">
        <v>70</v>
      </c>
      <c r="C243" s="28" t="s">
        <v>519</v>
      </c>
      <c r="D243">
        <v>1</v>
      </c>
      <c r="E243">
        <v>1</v>
      </c>
      <c r="F243">
        <v>2</v>
      </c>
      <c r="G243" s="29">
        <v>0.5</v>
      </c>
      <c r="H243" s="28">
        <f>VLOOKUP(Query3[[#This Row],[team]],[1]!Query1[[team]:[Total]], 4, FALSE)</f>
        <v>88</v>
      </c>
      <c r="I243" s="3">
        <f>Query3[[#This Row],[Total]]/Query3[[#This Row],[Team Total]]</f>
        <v>2.2727272727272728E-2</v>
      </c>
      <c r="J243" s="3">
        <f>Query3[[#This Row],[Player/Team Total ]]*Query3[[#This Row],[Pct]]</f>
        <v>1.1363636363636364E-2</v>
      </c>
    </row>
    <row r="244" spans="1:10" x14ac:dyDescent="0.25">
      <c r="A244">
        <v>2024</v>
      </c>
      <c r="B244" s="28" t="s">
        <v>51</v>
      </c>
      <c r="C244" s="28" t="s">
        <v>232</v>
      </c>
      <c r="D244">
        <v>1</v>
      </c>
      <c r="E244">
        <v>1</v>
      </c>
      <c r="F244">
        <v>2</v>
      </c>
      <c r="G244" s="29">
        <v>0.5</v>
      </c>
      <c r="H244" s="28">
        <f>VLOOKUP(Query3[[#This Row],[team]],[1]!Query1[[team]:[Total]], 4, FALSE)</f>
        <v>79</v>
      </c>
      <c r="I244" s="3">
        <f>Query3[[#This Row],[Total]]/Query3[[#This Row],[Team Total]]</f>
        <v>2.5316455696202531E-2</v>
      </c>
      <c r="J244" s="3">
        <f>Query3[[#This Row],[Player/Team Total ]]*Query3[[#This Row],[Pct]]</f>
        <v>1.2658227848101266E-2</v>
      </c>
    </row>
    <row r="245" spans="1:10" x14ac:dyDescent="0.25">
      <c r="A245">
        <v>2024</v>
      </c>
      <c r="B245" s="28" t="s">
        <v>124</v>
      </c>
      <c r="C245" s="28" t="s">
        <v>515</v>
      </c>
      <c r="D245">
        <v>1</v>
      </c>
      <c r="E245">
        <v>1</v>
      </c>
      <c r="F245">
        <v>2</v>
      </c>
      <c r="G245" s="29">
        <v>0.5</v>
      </c>
      <c r="H245" s="28">
        <f>VLOOKUP(Query3[[#This Row],[team]],[1]!Query1[[team]:[Total]], 4, FALSE)</f>
        <v>59</v>
      </c>
      <c r="I245" s="3">
        <f>Query3[[#This Row],[Total]]/Query3[[#This Row],[Team Total]]</f>
        <v>3.3898305084745763E-2</v>
      </c>
      <c r="J245" s="3">
        <f>Query3[[#This Row],[Player/Team Total ]]*Query3[[#This Row],[Pct]]</f>
        <v>1.6949152542372881E-2</v>
      </c>
    </row>
    <row r="246" spans="1:10" x14ac:dyDescent="0.25">
      <c r="A246">
        <v>2024</v>
      </c>
      <c r="B246" s="28" t="s">
        <v>97</v>
      </c>
      <c r="C246" s="28" t="s">
        <v>541</v>
      </c>
      <c r="D246">
        <v>1</v>
      </c>
      <c r="E246">
        <v>1</v>
      </c>
      <c r="F246">
        <v>2</v>
      </c>
      <c r="G246" s="29">
        <v>0.5</v>
      </c>
      <c r="H246" s="28">
        <f>VLOOKUP(Query3[[#This Row],[team]],[1]!Query1[[team]:[Total]], 4, FALSE)</f>
        <v>70</v>
      </c>
      <c r="I246" s="3">
        <f>Query3[[#This Row],[Total]]/Query3[[#This Row],[Team Total]]</f>
        <v>2.8571428571428571E-2</v>
      </c>
      <c r="J246" s="3">
        <f>Query3[[#This Row],[Player/Team Total ]]*Query3[[#This Row],[Pct]]</f>
        <v>1.4285714285714285E-2</v>
      </c>
    </row>
    <row r="247" spans="1:10" x14ac:dyDescent="0.25">
      <c r="A247">
        <v>2024</v>
      </c>
      <c r="B247" s="28" t="s">
        <v>31</v>
      </c>
      <c r="C247" s="28" t="s">
        <v>231</v>
      </c>
      <c r="D247">
        <v>1</v>
      </c>
      <c r="E247">
        <v>1</v>
      </c>
      <c r="F247">
        <v>2</v>
      </c>
      <c r="G247" s="29">
        <v>0.5</v>
      </c>
      <c r="H247" s="28">
        <f>VLOOKUP(Query3[[#This Row],[team]],[1]!Query1[[team]:[Total]], 4, FALSE)</f>
        <v>69</v>
      </c>
      <c r="I247" s="3">
        <f>Query3[[#This Row],[Total]]/Query3[[#This Row],[Team Total]]</f>
        <v>2.8985507246376812E-2</v>
      </c>
      <c r="J247" s="3">
        <f>Query3[[#This Row],[Player/Team Total ]]*Query3[[#This Row],[Pct]]</f>
        <v>1.4492753623188406E-2</v>
      </c>
    </row>
    <row r="248" spans="1:10" x14ac:dyDescent="0.25">
      <c r="A248">
        <v>2024</v>
      </c>
      <c r="B248" s="28" t="s">
        <v>97</v>
      </c>
      <c r="C248" s="28" t="s">
        <v>517</v>
      </c>
      <c r="D248">
        <v>1</v>
      </c>
      <c r="E248">
        <v>1</v>
      </c>
      <c r="F248">
        <v>2</v>
      </c>
      <c r="G248" s="29">
        <v>0.5</v>
      </c>
      <c r="H248" s="28">
        <f>VLOOKUP(Query3[[#This Row],[team]],[1]!Query1[[team]:[Total]], 4, FALSE)</f>
        <v>70</v>
      </c>
      <c r="I248" s="3">
        <f>Query3[[#This Row],[Total]]/Query3[[#This Row],[Team Total]]</f>
        <v>2.8571428571428571E-2</v>
      </c>
      <c r="J248" s="3">
        <f>Query3[[#This Row],[Player/Team Total ]]*Query3[[#This Row],[Pct]]</f>
        <v>1.4285714285714285E-2</v>
      </c>
    </row>
    <row r="249" spans="1:10" x14ac:dyDescent="0.25">
      <c r="A249">
        <v>2024</v>
      </c>
      <c r="B249" s="28" t="s">
        <v>42</v>
      </c>
      <c r="C249" s="28" t="s">
        <v>162</v>
      </c>
      <c r="D249">
        <v>1</v>
      </c>
      <c r="E249">
        <v>1</v>
      </c>
      <c r="F249">
        <v>2</v>
      </c>
      <c r="G249" s="29">
        <v>0.5</v>
      </c>
      <c r="H249" s="28">
        <f>VLOOKUP(Query3[[#This Row],[team]],[1]!Query1[[team]:[Total]], 4, FALSE)</f>
        <v>65</v>
      </c>
      <c r="I249" s="3">
        <f>Query3[[#This Row],[Total]]/Query3[[#This Row],[Team Total]]</f>
        <v>3.0769230769230771E-2</v>
      </c>
      <c r="J249" s="3">
        <f>Query3[[#This Row],[Player/Team Total ]]*Query3[[#This Row],[Pct]]</f>
        <v>1.5384615384615385E-2</v>
      </c>
    </row>
    <row r="250" spans="1:10" x14ac:dyDescent="0.25">
      <c r="A250">
        <v>2024</v>
      </c>
      <c r="B250" s="28" t="s">
        <v>13</v>
      </c>
      <c r="C250" s="28" t="s">
        <v>87</v>
      </c>
      <c r="D250">
        <v>0</v>
      </c>
      <c r="E250">
        <v>2</v>
      </c>
      <c r="F250">
        <v>2</v>
      </c>
      <c r="G250" s="29">
        <v>0</v>
      </c>
      <c r="H250" s="28">
        <f>VLOOKUP(Query3[[#This Row],[team]],[1]!Query1[[team]:[Total]], 4, FALSE)</f>
        <v>98</v>
      </c>
      <c r="I250" s="3">
        <f>Query3[[#This Row],[Total]]/Query3[[#This Row],[Team Total]]</f>
        <v>2.0408163265306121E-2</v>
      </c>
      <c r="J250" s="3">
        <f>Query3[[#This Row],[Player/Team Total ]]*Query3[[#This Row],[Pct]]</f>
        <v>0</v>
      </c>
    </row>
    <row r="251" spans="1:10" x14ac:dyDescent="0.25">
      <c r="A251">
        <v>2024</v>
      </c>
      <c r="B251" s="28" t="s">
        <v>15</v>
      </c>
      <c r="C251" s="28" t="s">
        <v>500</v>
      </c>
      <c r="D251">
        <v>1</v>
      </c>
      <c r="E251">
        <v>1</v>
      </c>
      <c r="F251">
        <v>2</v>
      </c>
      <c r="G251" s="29">
        <v>0.5</v>
      </c>
      <c r="H251" s="28">
        <f>VLOOKUP(Query3[[#This Row],[team]],[1]!Query1[[team]:[Total]], 4, FALSE)</f>
        <v>84</v>
      </c>
      <c r="I251" s="3">
        <f>Query3[[#This Row],[Total]]/Query3[[#This Row],[Team Total]]</f>
        <v>2.3809523809523808E-2</v>
      </c>
      <c r="J251" s="3">
        <f>Query3[[#This Row],[Player/Team Total ]]*Query3[[#This Row],[Pct]]</f>
        <v>1.1904761904761904E-2</v>
      </c>
    </row>
    <row r="252" spans="1:10" x14ac:dyDescent="0.25">
      <c r="A252">
        <v>2024</v>
      </c>
      <c r="B252" s="28" t="s">
        <v>15</v>
      </c>
      <c r="C252" s="28" t="s">
        <v>223</v>
      </c>
      <c r="D252">
        <v>2</v>
      </c>
      <c r="E252">
        <v>0</v>
      </c>
      <c r="F252">
        <v>2</v>
      </c>
      <c r="G252" s="29">
        <v>1</v>
      </c>
      <c r="H252" s="28">
        <f>VLOOKUP(Query3[[#This Row],[team]],[1]!Query1[[team]:[Total]], 4, FALSE)</f>
        <v>84</v>
      </c>
      <c r="I252" s="3">
        <f>Query3[[#This Row],[Total]]/Query3[[#This Row],[Team Total]]</f>
        <v>2.3809523809523808E-2</v>
      </c>
      <c r="J252" s="3">
        <f>Query3[[#This Row],[Player/Team Total ]]*Query3[[#This Row],[Pct]]</f>
        <v>2.3809523809523808E-2</v>
      </c>
    </row>
    <row r="253" spans="1:10" x14ac:dyDescent="0.25">
      <c r="A253">
        <v>2024</v>
      </c>
      <c r="B253" s="28" t="s">
        <v>124</v>
      </c>
      <c r="C253" s="28" t="s">
        <v>101</v>
      </c>
      <c r="D253">
        <v>1</v>
      </c>
      <c r="E253">
        <v>1</v>
      </c>
      <c r="F253">
        <v>2</v>
      </c>
      <c r="G253" s="29">
        <v>0.5</v>
      </c>
      <c r="H253" s="28">
        <f>VLOOKUP(Query3[[#This Row],[team]],[1]!Query1[[team]:[Total]], 4, FALSE)</f>
        <v>59</v>
      </c>
      <c r="I253" s="3">
        <f>Query3[[#This Row],[Total]]/Query3[[#This Row],[Team Total]]</f>
        <v>3.3898305084745763E-2</v>
      </c>
      <c r="J253" s="3">
        <f>Query3[[#This Row],[Player/Team Total ]]*Query3[[#This Row],[Pct]]</f>
        <v>1.6949152542372881E-2</v>
      </c>
    </row>
    <row r="254" spans="1:10" x14ac:dyDescent="0.25">
      <c r="A254">
        <v>2024</v>
      </c>
      <c r="B254" s="28" t="s">
        <v>100</v>
      </c>
      <c r="C254" s="28" t="s">
        <v>326</v>
      </c>
      <c r="D254">
        <v>0</v>
      </c>
      <c r="E254">
        <v>2</v>
      </c>
      <c r="F254">
        <v>2</v>
      </c>
      <c r="G254" s="29">
        <v>0</v>
      </c>
      <c r="H254" s="28">
        <f>VLOOKUP(Query3[[#This Row],[team]],[1]!Query1[[team]:[Total]], 4, FALSE)</f>
        <v>61</v>
      </c>
      <c r="I254" s="3">
        <f>Query3[[#This Row],[Total]]/Query3[[#This Row],[Team Total]]</f>
        <v>3.2786885245901641E-2</v>
      </c>
      <c r="J254" s="3">
        <f>Query3[[#This Row],[Player/Team Total ]]*Query3[[#This Row],[Pct]]</f>
        <v>0</v>
      </c>
    </row>
    <row r="255" spans="1:10" x14ac:dyDescent="0.25">
      <c r="A255">
        <v>2024</v>
      </c>
      <c r="B255" s="28" t="s">
        <v>29</v>
      </c>
      <c r="C255" s="28" t="s">
        <v>538</v>
      </c>
      <c r="D255">
        <v>0</v>
      </c>
      <c r="E255">
        <v>2</v>
      </c>
      <c r="F255">
        <v>2</v>
      </c>
      <c r="G255" s="29">
        <v>0</v>
      </c>
      <c r="H255" s="28">
        <f>VLOOKUP(Query3[[#This Row],[team]],[1]!Query1[[team]:[Total]], 4, FALSE)</f>
        <v>94</v>
      </c>
      <c r="I255" s="3">
        <f>Query3[[#This Row],[Total]]/Query3[[#This Row],[Team Total]]</f>
        <v>2.1276595744680851E-2</v>
      </c>
      <c r="J255" s="3">
        <f>Query3[[#This Row],[Player/Team Total ]]*Query3[[#This Row],[Pct]]</f>
        <v>0</v>
      </c>
    </row>
    <row r="256" spans="1:10" x14ac:dyDescent="0.25">
      <c r="A256">
        <v>2024</v>
      </c>
      <c r="B256" s="28" t="s">
        <v>63</v>
      </c>
      <c r="C256" s="28" t="s">
        <v>481</v>
      </c>
      <c r="D256">
        <v>0</v>
      </c>
      <c r="E256">
        <v>2</v>
      </c>
      <c r="F256">
        <v>2</v>
      </c>
      <c r="G256" s="29">
        <v>0</v>
      </c>
      <c r="H256" s="28">
        <f>VLOOKUP(Query3[[#This Row],[team]],[1]!Query1[[team]:[Total]], 4, FALSE)</f>
        <v>54</v>
      </c>
      <c r="I256" s="3">
        <f>Query3[[#This Row],[Total]]/Query3[[#This Row],[Team Total]]</f>
        <v>3.7037037037037035E-2</v>
      </c>
      <c r="J256" s="3">
        <f>Query3[[#This Row],[Player/Team Total ]]*Query3[[#This Row],[Pct]]</f>
        <v>0</v>
      </c>
    </row>
    <row r="257" spans="1:10" x14ac:dyDescent="0.25">
      <c r="A257">
        <v>2024</v>
      </c>
      <c r="B257" s="28" t="s">
        <v>97</v>
      </c>
      <c r="C257" s="28" t="s">
        <v>505</v>
      </c>
      <c r="D257">
        <v>2</v>
      </c>
      <c r="E257">
        <v>0</v>
      </c>
      <c r="F257">
        <v>2</v>
      </c>
      <c r="G257" s="29">
        <v>1</v>
      </c>
      <c r="H257" s="28">
        <f>VLOOKUP(Query3[[#This Row],[team]],[1]!Query1[[team]:[Total]], 4, FALSE)</f>
        <v>70</v>
      </c>
      <c r="I257" s="3">
        <f>Query3[[#This Row],[Total]]/Query3[[#This Row],[Team Total]]</f>
        <v>2.8571428571428571E-2</v>
      </c>
      <c r="J257" s="3">
        <f>Query3[[#This Row],[Player/Team Total ]]*Query3[[#This Row],[Pct]]</f>
        <v>2.8571428571428571E-2</v>
      </c>
    </row>
    <row r="258" spans="1:10" x14ac:dyDescent="0.25">
      <c r="A258">
        <v>2024</v>
      </c>
      <c r="B258" s="28" t="s">
        <v>15</v>
      </c>
      <c r="C258" s="28" t="s">
        <v>477</v>
      </c>
      <c r="D258">
        <v>1</v>
      </c>
      <c r="E258">
        <v>1</v>
      </c>
      <c r="F258">
        <v>2</v>
      </c>
      <c r="G258" s="29">
        <v>0.5</v>
      </c>
      <c r="H258" s="28">
        <f>VLOOKUP(Query3[[#This Row],[team]],[1]!Query1[[team]:[Total]], 4, FALSE)</f>
        <v>84</v>
      </c>
      <c r="I258" s="3">
        <f>Query3[[#This Row],[Total]]/Query3[[#This Row],[Team Total]]</f>
        <v>2.3809523809523808E-2</v>
      </c>
      <c r="J258" s="3">
        <f>Query3[[#This Row],[Player/Team Total ]]*Query3[[#This Row],[Pct]]</f>
        <v>1.1904761904761904E-2</v>
      </c>
    </row>
    <row r="259" spans="1:10" x14ac:dyDescent="0.25">
      <c r="A259">
        <v>2024</v>
      </c>
      <c r="B259" s="28" t="s">
        <v>55</v>
      </c>
      <c r="C259" s="28" t="s">
        <v>187</v>
      </c>
      <c r="D259">
        <v>0</v>
      </c>
      <c r="E259">
        <v>2</v>
      </c>
      <c r="F259">
        <v>2</v>
      </c>
      <c r="G259" s="29">
        <v>0</v>
      </c>
      <c r="H259" s="28">
        <f>VLOOKUP(Query3[[#This Row],[team]],[1]!Query1[[team]:[Total]], 4, FALSE)</f>
        <v>76</v>
      </c>
      <c r="I259" s="3">
        <f>Query3[[#This Row],[Total]]/Query3[[#This Row],[Team Total]]</f>
        <v>2.6315789473684209E-2</v>
      </c>
      <c r="J259" s="3">
        <f>Query3[[#This Row],[Player/Team Total ]]*Query3[[#This Row],[Pct]]</f>
        <v>0</v>
      </c>
    </row>
    <row r="260" spans="1:10" x14ac:dyDescent="0.25">
      <c r="A260">
        <v>2024</v>
      </c>
      <c r="B260" s="28" t="s">
        <v>49</v>
      </c>
      <c r="C260" s="28" t="s">
        <v>518</v>
      </c>
      <c r="D260">
        <v>2</v>
      </c>
      <c r="E260">
        <v>0</v>
      </c>
      <c r="F260">
        <v>2</v>
      </c>
      <c r="G260" s="29">
        <v>1</v>
      </c>
      <c r="H260" s="28">
        <f>VLOOKUP(Query3[[#This Row],[team]],[1]!Query1[[team]:[Total]], 4, FALSE)</f>
        <v>79</v>
      </c>
      <c r="I260" s="3">
        <f>Query3[[#This Row],[Total]]/Query3[[#This Row],[Team Total]]</f>
        <v>2.5316455696202531E-2</v>
      </c>
      <c r="J260" s="3">
        <f>Query3[[#This Row],[Player/Team Total ]]*Query3[[#This Row],[Pct]]</f>
        <v>2.5316455696202531E-2</v>
      </c>
    </row>
    <row r="261" spans="1:10" x14ac:dyDescent="0.25">
      <c r="A261">
        <v>2024</v>
      </c>
      <c r="B261" s="28" t="s">
        <v>31</v>
      </c>
      <c r="C261" s="28" t="s">
        <v>548</v>
      </c>
      <c r="D261">
        <v>1</v>
      </c>
      <c r="E261">
        <v>1</v>
      </c>
      <c r="F261">
        <v>2</v>
      </c>
      <c r="G261" s="29">
        <v>0.5</v>
      </c>
      <c r="H261" s="28">
        <f>VLOOKUP(Query3[[#This Row],[team]],[1]!Query1[[team]:[Total]], 4, FALSE)</f>
        <v>69</v>
      </c>
      <c r="I261" s="3">
        <f>Query3[[#This Row],[Total]]/Query3[[#This Row],[Team Total]]</f>
        <v>2.8985507246376812E-2</v>
      </c>
      <c r="J261" s="3">
        <f>Query3[[#This Row],[Player/Team Total ]]*Query3[[#This Row],[Pct]]</f>
        <v>1.4492753623188406E-2</v>
      </c>
    </row>
    <row r="262" spans="1:10" x14ac:dyDescent="0.25">
      <c r="A262">
        <v>2024</v>
      </c>
      <c r="B262" s="28" t="s">
        <v>97</v>
      </c>
      <c r="C262" s="28" t="s">
        <v>516</v>
      </c>
      <c r="D262">
        <v>1</v>
      </c>
      <c r="E262">
        <v>1</v>
      </c>
      <c r="F262">
        <v>2</v>
      </c>
      <c r="G262" s="29">
        <v>0.5</v>
      </c>
      <c r="H262" s="28">
        <f>VLOOKUP(Query3[[#This Row],[team]],[1]!Query1[[team]:[Total]], 4, FALSE)</f>
        <v>70</v>
      </c>
      <c r="I262" s="3">
        <f>Query3[[#This Row],[Total]]/Query3[[#This Row],[Team Total]]</f>
        <v>2.8571428571428571E-2</v>
      </c>
      <c r="J262" s="3">
        <f>Query3[[#This Row],[Player/Team Total ]]*Query3[[#This Row],[Pct]]</f>
        <v>1.4285714285714285E-2</v>
      </c>
    </row>
    <row r="263" spans="1:10" x14ac:dyDescent="0.25">
      <c r="A263">
        <v>2024</v>
      </c>
      <c r="B263" s="28" t="s">
        <v>94</v>
      </c>
      <c r="C263" s="28" t="s">
        <v>527</v>
      </c>
      <c r="D263">
        <v>0</v>
      </c>
      <c r="E263">
        <v>1</v>
      </c>
      <c r="F263">
        <v>1</v>
      </c>
      <c r="G263" s="29">
        <v>0</v>
      </c>
      <c r="H263" s="28">
        <f>VLOOKUP(Query3[[#This Row],[team]],[1]!Query1[[team]:[Total]], 4, FALSE)</f>
        <v>64</v>
      </c>
      <c r="I263" s="3">
        <f>Query3[[#This Row],[Total]]/Query3[[#This Row],[Team Total]]</f>
        <v>1.5625E-2</v>
      </c>
      <c r="J263" s="3">
        <f>Query3[[#This Row],[Player/Team Total ]]*Query3[[#This Row],[Pct]]</f>
        <v>0</v>
      </c>
    </row>
    <row r="264" spans="1:10" x14ac:dyDescent="0.25">
      <c r="A264">
        <v>2024</v>
      </c>
      <c r="B264" s="28" t="s">
        <v>110</v>
      </c>
      <c r="C264" s="28" t="s">
        <v>234</v>
      </c>
      <c r="D264">
        <v>1</v>
      </c>
      <c r="E264">
        <v>0</v>
      </c>
      <c r="F264">
        <v>1</v>
      </c>
      <c r="G264" s="29">
        <v>1</v>
      </c>
      <c r="H264" s="28">
        <f>VLOOKUP(Query3[[#This Row],[team]],[1]!Query1[[team]:[Total]], 4, FALSE)</f>
        <v>75</v>
      </c>
      <c r="I264" s="3">
        <f>Query3[[#This Row],[Total]]/Query3[[#This Row],[Team Total]]</f>
        <v>1.3333333333333334E-2</v>
      </c>
      <c r="J264" s="3">
        <f>Query3[[#This Row],[Player/Team Total ]]*Query3[[#This Row],[Pct]]</f>
        <v>1.3333333333333334E-2</v>
      </c>
    </row>
    <row r="265" spans="1:10" x14ac:dyDescent="0.25">
      <c r="A265">
        <v>2024</v>
      </c>
      <c r="B265" s="28" t="s">
        <v>70</v>
      </c>
      <c r="C265" s="28" t="s">
        <v>474</v>
      </c>
      <c r="D265">
        <v>0</v>
      </c>
      <c r="E265">
        <v>1</v>
      </c>
      <c r="F265">
        <v>1</v>
      </c>
      <c r="G265" s="29">
        <v>0</v>
      </c>
      <c r="H265" s="28">
        <f>VLOOKUP(Query3[[#This Row],[team]],[1]!Query1[[team]:[Total]], 4, FALSE)</f>
        <v>88</v>
      </c>
      <c r="I265" s="3">
        <f>Query3[[#This Row],[Total]]/Query3[[#This Row],[Team Total]]</f>
        <v>1.1363636363636364E-2</v>
      </c>
      <c r="J265" s="3">
        <f>Query3[[#This Row],[Player/Team Total ]]*Query3[[#This Row],[Pct]]</f>
        <v>0</v>
      </c>
    </row>
    <row r="266" spans="1:10" x14ac:dyDescent="0.25">
      <c r="A266">
        <v>2024</v>
      </c>
      <c r="B266" s="28" t="s">
        <v>120</v>
      </c>
      <c r="C266" s="28" t="s">
        <v>474</v>
      </c>
      <c r="D266">
        <v>1</v>
      </c>
      <c r="E266">
        <v>0</v>
      </c>
      <c r="F266">
        <v>1</v>
      </c>
      <c r="G266" s="29">
        <v>1</v>
      </c>
      <c r="H266" s="28">
        <f>VLOOKUP(Query3[[#This Row],[team]],[1]!Query1[[team]:[Total]], 4, FALSE)</f>
        <v>73</v>
      </c>
      <c r="I266" s="3">
        <f>Query3[[#This Row],[Total]]/Query3[[#This Row],[Team Total]]</f>
        <v>1.3698630136986301E-2</v>
      </c>
      <c r="J266" s="3">
        <f>Query3[[#This Row],[Player/Team Total ]]*Query3[[#This Row],[Pct]]</f>
        <v>1.3698630136986301E-2</v>
      </c>
    </row>
    <row r="267" spans="1:10" x14ac:dyDescent="0.25">
      <c r="A267">
        <v>2024</v>
      </c>
      <c r="B267" s="28" t="s">
        <v>100</v>
      </c>
      <c r="C267" s="28" t="s">
        <v>542</v>
      </c>
      <c r="D267">
        <v>1</v>
      </c>
      <c r="E267">
        <v>0</v>
      </c>
      <c r="F267">
        <v>1</v>
      </c>
      <c r="G267" s="29">
        <v>1</v>
      </c>
      <c r="H267" s="28">
        <f>VLOOKUP(Query3[[#This Row],[team]],[1]!Query1[[team]:[Total]], 4, FALSE)</f>
        <v>61</v>
      </c>
      <c r="I267" s="3">
        <f>Query3[[#This Row],[Total]]/Query3[[#This Row],[Team Total]]</f>
        <v>1.6393442622950821E-2</v>
      </c>
      <c r="J267" s="3">
        <f>Query3[[#This Row],[Player/Team Total ]]*Query3[[#This Row],[Pct]]</f>
        <v>1.6393442622950821E-2</v>
      </c>
    </row>
    <row r="268" spans="1:10" x14ac:dyDescent="0.25">
      <c r="A268">
        <v>2024</v>
      </c>
      <c r="B268" s="28" t="s">
        <v>51</v>
      </c>
      <c r="C268" s="28" t="s">
        <v>531</v>
      </c>
      <c r="D268">
        <v>0</v>
      </c>
      <c r="E268">
        <v>1</v>
      </c>
      <c r="F268">
        <v>1</v>
      </c>
      <c r="G268" s="29">
        <v>0</v>
      </c>
      <c r="H268" s="28">
        <f>VLOOKUP(Query3[[#This Row],[team]],[1]!Query1[[team]:[Total]], 4, FALSE)</f>
        <v>79</v>
      </c>
      <c r="I268" s="3">
        <f>Query3[[#This Row],[Total]]/Query3[[#This Row],[Team Total]]</f>
        <v>1.2658227848101266E-2</v>
      </c>
      <c r="J268" s="3">
        <f>Query3[[#This Row],[Player/Team Total ]]*Query3[[#This Row],[Pct]]</f>
        <v>0</v>
      </c>
    </row>
    <row r="269" spans="1:10" x14ac:dyDescent="0.25">
      <c r="A269">
        <v>2024</v>
      </c>
      <c r="B269" s="28" t="s">
        <v>46</v>
      </c>
      <c r="C269" s="28" t="s">
        <v>196</v>
      </c>
      <c r="D269">
        <v>1</v>
      </c>
      <c r="E269">
        <v>0</v>
      </c>
      <c r="F269">
        <v>1</v>
      </c>
      <c r="G269" s="29">
        <v>1</v>
      </c>
      <c r="H269" s="28">
        <f>VLOOKUP(Query3[[#This Row],[team]],[1]!Query1[[team]:[Total]], 4, FALSE)</f>
        <v>71</v>
      </c>
      <c r="I269" s="3">
        <f>Query3[[#This Row],[Total]]/Query3[[#This Row],[Team Total]]</f>
        <v>1.4084507042253521E-2</v>
      </c>
      <c r="J269" s="3">
        <f>Query3[[#This Row],[Player/Team Total ]]*Query3[[#This Row],[Pct]]</f>
        <v>1.4084507042253521E-2</v>
      </c>
    </row>
    <row r="270" spans="1:10" x14ac:dyDescent="0.25">
      <c r="A270">
        <v>2024</v>
      </c>
      <c r="B270" s="28" t="s">
        <v>27</v>
      </c>
      <c r="C270" s="28" t="s">
        <v>498</v>
      </c>
      <c r="D270">
        <v>0</v>
      </c>
      <c r="E270">
        <v>1</v>
      </c>
      <c r="F270">
        <v>1</v>
      </c>
      <c r="G270" s="29">
        <v>0</v>
      </c>
      <c r="H270" s="28">
        <f>VLOOKUP(Query3[[#This Row],[team]],[1]!Query1[[team]:[Total]], 4, FALSE)</f>
        <v>74</v>
      </c>
      <c r="I270" s="3">
        <f>Query3[[#This Row],[Total]]/Query3[[#This Row],[Team Total]]</f>
        <v>1.3513513513513514E-2</v>
      </c>
      <c r="J270" s="3">
        <f>Query3[[#This Row],[Player/Team Total ]]*Query3[[#This Row],[Pct]]</f>
        <v>0</v>
      </c>
    </row>
    <row r="271" spans="1:10" x14ac:dyDescent="0.25">
      <c r="A271">
        <v>2024</v>
      </c>
      <c r="B271" s="28" t="s">
        <v>59</v>
      </c>
      <c r="C271" s="28" t="s">
        <v>522</v>
      </c>
      <c r="D271">
        <v>0</v>
      </c>
      <c r="E271">
        <v>1</v>
      </c>
      <c r="F271">
        <v>1</v>
      </c>
      <c r="G271" s="29">
        <v>0</v>
      </c>
      <c r="H271" s="28">
        <f>VLOOKUP(Query3[[#This Row],[team]],[1]!Query1[[team]:[Total]], 4, FALSE)</f>
        <v>76</v>
      </c>
      <c r="I271" s="3">
        <f>Query3[[#This Row],[Total]]/Query3[[#This Row],[Team Total]]</f>
        <v>1.3157894736842105E-2</v>
      </c>
      <c r="J271" s="3">
        <f>Query3[[#This Row],[Player/Team Total ]]*Query3[[#This Row],[Pct]]</f>
        <v>0</v>
      </c>
    </row>
    <row r="272" spans="1:10" x14ac:dyDescent="0.25">
      <c r="A272">
        <v>2024</v>
      </c>
      <c r="B272" s="28" t="s">
        <v>124</v>
      </c>
      <c r="C272" s="28" t="s">
        <v>546</v>
      </c>
      <c r="D272">
        <v>0</v>
      </c>
      <c r="E272">
        <v>1</v>
      </c>
      <c r="F272">
        <v>1</v>
      </c>
      <c r="G272" s="29">
        <v>0</v>
      </c>
      <c r="H272" s="28">
        <f>VLOOKUP(Query3[[#This Row],[team]],[1]!Query1[[team]:[Total]], 4, FALSE)</f>
        <v>59</v>
      </c>
      <c r="I272" s="3">
        <f>Query3[[#This Row],[Total]]/Query3[[#This Row],[Team Total]]</f>
        <v>1.6949152542372881E-2</v>
      </c>
      <c r="J272" s="3">
        <f>Query3[[#This Row],[Player/Team Total ]]*Query3[[#This Row],[Pct]]</f>
        <v>0</v>
      </c>
    </row>
    <row r="273" spans="1:10" x14ac:dyDescent="0.25">
      <c r="A273">
        <v>2024</v>
      </c>
      <c r="B273" s="28" t="s">
        <v>49</v>
      </c>
      <c r="C273" s="28" t="s">
        <v>176</v>
      </c>
      <c r="D273">
        <v>1</v>
      </c>
      <c r="E273">
        <v>0</v>
      </c>
      <c r="F273">
        <v>1</v>
      </c>
      <c r="G273" s="29">
        <v>1</v>
      </c>
      <c r="H273" s="28">
        <f>VLOOKUP(Query3[[#This Row],[team]],[1]!Query1[[team]:[Total]], 4, FALSE)</f>
        <v>79</v>
      </c>
      <c r="I273" s="3">
        <f>Query3[[#This Row],[Total]]/Query3[[#This Row],[Team Total]]</f>
        <v>1.2658227848101266E-2</v>
      </c>
      <c r="J273" s="3">
        <f>Query3[[#This Row],[Player/Team Total ]]*Query3[[#This Row],[Pct]]</f>
        <v>1.2658227848101266E-2</v>
      </c>
    </row>
    <row r="274" spans="1:10" x14ac:dyDescent="0.25">
      <c r="A274">
        <v>2024</v>
      </c>
      <c r="B274" s="28" t="s">
        <v>27</v>
      </c>
      <c r="C274" s="28" t="s">
        <v>540</v>
      </c>
      <c r="D274">
        <v>0</v>
      </c>
      <c r="E274">
        <v>1</v>
      </c>
      <c r="F274">
        <v>1</v>
      </c>
      <c r="G274" s="29">
        <v>0</v>
      </c>
      <c r="H274" s="28">
        <f>VLOOKUP(Query3[[#This Row],[team]],[1]!Query1[[team]:[Total]], 4, FALSE)</f>
        <v>74</v>
      </c>
      <c r="I274" s="3">
        <f>Query3[[#This Row],[Total]]/Query3[[#This Row],[Team Total]]</f>
        <v>1.3513513513513514E-2</v>
      </c>
      <c r="J274" s="3">
        <f>Query3[[#This Row],[Player/Team Total ]]*Query3[[#This Row],[Pct]]</f>
        <v>0</v>
      </c>
    </row>
    <row r="275" spans="1:10" x14ac:dyDescent="0.25">
      <c r="A275">
        <v>2024</v>
      </c>
      <c r="B275" s="28" t="s">
        <v>13</v>
      </c>
      <c r="C275" s="28" t="s">
        <v>205</v>
      </c>
      <c r="D275">
        <v>0</v>
      </c>
      <c r="E275">
        <v>1</v>
      </c>
      <c r="F275">
        <v>1</v>
      </c>
      <c r="G275" s="29">
        <v>0</v>
      </c>
      <c r="H275" s="28">
        <f>VLOOKUP(Query3[[#This Row],[team]],[1]!Query1[[team]:[Total]], 4, FALSE)</f>
        <v>98</v>
      </c>
      <c r="I275" s="3">
        <f>Query3[[#This Row],[Total]]/Query3[[#This Row],[Team Total]]</f>
        <v>1.020408163265306E-2</v>
      </c>
      <c r="J275" s="3">
        <f>Query3[[#This Row],[Player/Team Total ]]*Query3[[#This Row],[Pct]]</f>
        <v>0</v>
      </c>
    </row>
    <row r="276" spans="1:10" x14ac:dyDescent="0.25">
      <c r="A276">
        <v>2024</v>
      </c>
      <c r="B276" s="28" t="s">
        <v>134</v>
      </c>
      <c r="C276" s="28" t="s">
        <v>470</v>
      </c>
      <c r="D276">
        <v>0</v>
      </c>
      <c r="E276">
        <v>1</v>
      </c>
      <c r="F276">
        <v>1</v>
      </c>
      <c r="G276" s="29">
        <v>0</v>
      </c>
      <c r="H276" s="28">
        <f>VLOOKUP(Query3[[#This Row],[team]],[1]!Query1[[team]:[Total]], 4, FALSE)</f>
        <v>75</v>
      </c>
      <c r="I276" s="3">
        <f>Query3[[#This Row],[Total]]/Query3[[#This Row],[Team Total]]</f>
        <v>1.3333333333333334E-2</v>
      </c>
      <c r="J276" s="3">
        <f>Query3[[#This Row],[Player/Team Total ]]*Query3[[#This Row],[Pct]]</f>
        <v>0</v>
      </c>
    </row>
    <row r="277" spans="1:10" x14ac:dyDescent="0.25">
      <c r="A277">
        <v>2024</v>
      </c>
      <c r="B277" s="28" t="s">
        <v>70</v>
      </c>
      <c r="C277" s="28" t="s">
        <v>529</v>
      </c>
      <c r="D277">
        <v>0</v>
      </c>
      <c r="E277">
        <v>1</v>
      </c>
      <c r="F277">
        <v>1</v>
      </c>
      <c r="G277" s="29">
        <v>0</v>
      </c>
      <c r="H277" s="28">
        <f>VLOOKUP(Query3[[#This Row],[team]],[1]!Query1[[team]:[Total]], 4, FALSE)</f>
        <v>88</v>
      </c>
      <c r="I277" s="3">
        <f>Query3[[#This Row],[Total]]/Query3[[#This Row],[Team Total]]</f>
        <v>1.1363636363636364E-2</v>
      </c>
      <c r="J277" s="3">
        <f>Query3[[#This Row],[Player/Team Total ]]*Query3[[#This Row],[Pct]]</f>
        <v>0</v>
      </c>
    </row>
    <row r="278" spans="1:10" x14ac:dyDescent="0.25">
      <c r="A278">
        <v>2024</v>
      </c>
      <c r="B278" s="28" t="s">
        <v>53</v>
      </c>
      <c r="C278" s="28" t="s">
        <v>185</v>
      </c>
      <c r="D278">
        <v>0</v>
      </c>
      <c r="E278">
        <v>1</v>
      </c>
      <c r="F278">
        <v>1</v>
      </c>
      <c r="G278" s="29">
        <v>0</v>
      </c>
      <c r="H278" s="28">
        <f>VLOOKUP(Query3[[#This Row],[team]],[1]!Query1[[team]:[Total]], 4, FALSE)</f>
        <v>70</v>
      </c>
      <c r="I278" s="3">
        <f>Query3[[#This Row],[Total]]/Query3[[#This Row],[Team Total]]</f>
        <v>1.4285714285714285E-2</v>
      </c>
      <c r="J278" s="3">
        <f>Query3[[#This Row],[Player/Team Total ]]*Query3[[#This Row],[Pct]]</f>
        <v>0</v>
      </c>
    </row>
    <row r="279" spans="1:10" x14ac:dyDescent="0.25">
      <c r="A279">
        <v>2024</v>
      </c>
      <c r="B279" s="28" t="s">
        <v>55</v>
      </c>
      <c r="C279" s="28" t="s">
        <v>185</v>
      </c>
      <c r="D279">
        <v>1</v>
      </c>
      <c r="E279">
        <v>0</v>
      </c>
      <c r="F279">
        <v>1</v>
      </c>
      <c r="G279" s="29">
        <v>1</v>
      </c>
      <c r="H279" s="28">
        <f>VLOOKUP(Query3[[#This Row],[team]],[1]!Query1[[team]:[Total]], 4, FALSE)</f>
        <v>76</v>
      </c>
      <c r="I279" s="3">
        <f>Query3[[#This Row],[Total]]/Query3[[#This Row],[Team Total]]</f>
        <v>1.3157894736842105E-2</v>
      </c>
      <c r="J279" s="3">
        <f>Query3[[#This Row],[Player/Team Total ]]*Query3[[#This Row],[Pct]]</f>
        <v>1.3157894736842105E-2</v>
      </c>
    </row>
    <row r="280" spans="1:10" x14ac:dyDescent="0.25">
      <c r="A280">
        <v>2024</v>
      </c>
      <c r="B280" s="28" t="s">
        <v>29</v>
      </c>
      <c r="C280" s="28" t="s">
        <v>472</v>
      </c>
      <c r="D280">
        <v>1</v>
      </c>
      <c r="E280">
        <v>0</v>
      </c>
      <c r="F280">
        <v>1</v>
      </c>
      <c r="G280" s="29">
        <v>1</v>
      </c>
      <c r="H280" s="28">
        <f>VLOOKUP(Query3[[#This Row],[team]],[1]!Query1[[team]:[Total]], 4, FALSE)</f>
        <v>94</v>
      </c>
      <c r="I280" s="3">
        <f>Query3[[#This Row],[Total]]/Query3[[#This Row],[Team Total]]</f>
        <v>1.0638297872340425E-2</v>
      </c>
      <c r="J280" s="3">
        <f>Query3[[#This Row],[Player/Team Total ]]*Query3[[#This Row],[Pct]]</f>
        <v>1.0638297872340425E-2</v>
      </c>
    </row>
    <row r="281" spans="1:10" x14ac:dyDescent="0.25">
      <c r="A281">
        <v>2024</v>
      </c>
      <c r="B281" s="28" t="s">
        <v>94</v>
      </c>
      <c r="C281" s="28" t="s">
        <v>497</v>
      </c>
      <c r="D281">
        <v>1</v>
      </c>
      <c r="E281">
        <v>0</v>
      </c>
      <c r="F281">
        <v>1</v>
      </c>
      <c r="G281" s="29">
        <v>1</v>
      </c>
      <c r="H281" s="28">
        <f>VLOOKUP(Query3[[#This Row],[team]],[1]!Query1[[team]:[Total]], 4, FALSE)</f>
        <v>64</v>
      </c>
      <c r="I281" s="3">
        <f>Query3[[#This Row],[Total]]/Query3[[#This Row],[Team Total]]</f>
        <v>1.5625E-2</v>
      </c>
      <c r="J281" s="3">
        <f>Query3[[#This Row],[Player/Team Total ]]*Query3[[#This Row],[Pct]]</f>
        <v>1.5625E-2</v>
      </c>
    </row>
    <row r="282" spans="1:10" x14ac:dyDescent="0.25">
      <c r="A282">
        <v>2024</v>
      </c>
      <c r="B282" s="28" t="s">
        <v>120</v>
      </c>
      <c r="C282" s="28" t="s">
        <v>535</v>
      </c>
      <c r="D282">
        <v>1</v>
      </c>
      <c r="E282">
        <v>0</v>
      </c>
      <c r="F282">
        <v>1</v>
      </c>
      <c r="G282" s="29">
        <v>1</v>
      </c>
      <c r="H282" s="28">
        <f>VLOOKUP(Query3[[#This Row],[team]],[1]!Query1[[team]:[Total]], 4, FALSE)</f>
        <v>73</v>
      </c>
      <c r="I282" s="3">
        <f>Query3[[#This Row],[Total]]/Query3[[#This Row],[Team Total]]</f>
        <v>1.3698630136986301E-2</v>
      </c>
      <c r="J282" s="3">
        <f>Query3[[#This Row],[Player/Team Total ]]*Query3[[#This Row],[Pct]]</f>
        <v>1.3698630136986301E-2</v>
      </c>
    </row>
    <row r="283" spans="1:10" x14ac:dyDescent="0.25">
      <c r="A283">
        <v>2024</v>
      </c>
      <c r="B283" s="28" t="s">
        <v>120</v>
      </c>
      <c r="C283" s="28" t="s">
        <v>536</v>
      </c>
      <c r="D283">
        <v>0</v>
      </c>
      <c r="E283">
        <v>1</v>
      </c>
      <c r="F283">
        <v>1</v>
      </c>
      <c r="G283" s="29">
        <v>0</v>
      </c>
      <c r="H283" s="28">
        <f>VLOOKUP(Query3[[#This Row],[team]],[1]!Query1[[team]:[Total]], 4, FALSE)</f>
        <v>73</v>
      </c>
      <c r="I283" s="3">
        <f>Query3[[#This Row],[Total]]/Query3[[#This Row],[Team Total]]</f>
        <v>1.3698630136986301E-2</v>
      </c>
      <c r="J283" s="3">
        <f>Query3[[#This Row],[Player/Team Total ]]*Query3[[#This Row],[Pct]]</f>
        <v>0</v>
      </c>
    </row>
    <row r="284" spans="1:10" x14ac:dyDescent="0.25">
      <c r="A284">
        <v>2024</v>
      </c>
      <c r="B284" s="28" t="s">
        <v>88</v>
      </c>
      <c r="C284" s="28" t="s">
        <v>210</v>
      </c>
      <c r="D284">
        <v>0</v>
      </c>
      <c r="E284">
        <v>1</v>
      </c>
      <c r="F284">
        <v>1</v>
      </c>
      <c r="G284" s="29">
        <v>0</v>
      </c>
      <c r="H284" s="28">
        <f>VLOOKUP(Query3[[#This Row],[team]],[1]!Query1[[team]:[Total]], 4, FALSE)</f>
        <v>76</v>
      </c>
      <c r="I284" s="3">
        <f>Query3[[#This Row],[Total]]/Query3[[#This Row],[Team Total]]</f>
        <v>1.3157894736842105E-2</v>
      </c>
      <c r="J284" s="3">
        <f>Query3[[#This Row],[Player/Team Total ]]*Query3[[#This Row],[Pct]]</f>
        <v>0</v>
      </c>
    </row>
    <row r="285" spans="1:10" x14ac:dyDescent="0.25">
      <c r="A285">
        <v>2024</v>
      </c>
      <c r="B285" s="28" t="s">
        <v>49</v>
      </c>
      <c r="C285" s="28" t="s">
        <v>534</v>
      </c>
      <c r="D285">
        <v>1</v>
      </c>
      <c r="E285">
        <v>0</v>
      </c>
      <c r="F285">
        <v>1</v>
      </c>
      <c r="G285" s="29">
        <v>1</v>
      </c>
      <c r="H285" s="28">
        <f>VLOOKUP(Query3[[#This Row],[team]],[1]!Query1[[team]:[Total]], 4, FALSE)</f>
        <v>79</v>
      </c>
      <c r="I285" s="3">
        <f>Query3[[#This Row],[Total]]/Query3[[#This Row],[Team Total]]</f>
        <v>1.2658227848101266E-2</v>
      </c>
      <c r="J285" s="3">
        <f>Query3[[#This Row],[Player/Team Total ]]*Query3[[#This Row],[Pct]]</f>
        <v>1.2658227848101266E-2</v>
      </c>
    </row>
    <row r="286" spans="1:10" x14ac:dyDescent="0.25">
      <c r="A286">
        <v>2024</v>
      </c>
      <c r="B286" s="28" t="s">
        <v>22</v>
      </c>
      <c r="C286" s="28" t="s">
        <v>442</v>
      </c>
      <c r="D286">
        <v>0</v>
      </c>
      <c r="E286">
        <v>1</v>
      </c>
      <c r="F286">
        <v>1</v>
      </c>
      <c r="G286" s="29">
        <v>0</v>
      </c>
      <c r="H286" s="28">
        <f>VLOOKUP(Query3[[#This Row],[team]],[1]!Query1[[team]:[Total]], 4, FALSE)</f>
        <v>93</v>
      </c>
      <c r="I286" s="3">
        <f>Query3[[#This Row],[Total]]/Query3[[#This Row],[Team Total]]</f>
        <v>1.0752688172043012E-2</v>
      </c>
      <c r="J286" s="3">
        <f>Query3[[#This Row],[Player/Team Total ]]*Query3[[#This Row],[Pct]]</f>
        <v>0</v>
      </c>
    </row>
    <row r="287" spans="1:10" x14ac:dyDescent="0.25">
      <c r="A287">
        <v>2024</v>
      </c>
      <c r="B287" s="28" t="s">
        <v>97</v>
      </c>
      <c r="C287" s="28" t="s">
        <v>383</v>
      </c>
      <c r="D287">
        <v>1</v>
      </c>
      <c r="E287">
        <v>0</v>
      </c>
      <c r="F287">
        <v>1</v>
      </c>
      <c r="G287" s="29">
        <v>1</v>
      </c>
      <c r="H287" s="28">
        <f>VLOOKUP(Query3[[#This Row],[team]],[1]!Query1[[team]:[Total]], 4, FALSE)</f>
        <v>70</v>
      </c>
      <c r="I287" s="3">
        <f>Query3[[#This Row],[Total]]/Query3[[#This Row],[Team Total]]</f>
        <v>1.4285714285714285E-2</v>
      </c>
      <c r="J287" s="3">
        <f>Query3[[#This Row],[Player/Team Total ]]*Query3[[#This Row],[Pct]]</f>
        <v>1.4285714285714285E-2</v>
      </c>
    </row>
    <row r="288" spans="1:10" x14ac:dyDescent="0.25">
      <c r="A288">
        <v>2024</v>
      </c>
      <c r="B288" s="28" t="s">
        <v>100</v>
      </c>
      <c r="C288" s="28" t="s">
        <v>192</v>
      </c>
      <c r="D288">
        <v>1</v>
      </c>
      <c r="E288">
        <v>0</v>
      </c>
      <c r="F288">
        <v>1</v>
      </c>
      <c r="G288" s="29">
        <v>1</v>
      </c>
      <c r="H288" s="28">
        <f>VLOOKUP(Query3[[#This Row],[team]],[1]!Query1[[team]:[Total]], 4, FALSE)</f>
        <v>61</v>
      </c>
      <c r="I288" s="3">
        <f>Query3[[#This Row],[Total]]/Query3[[#This Row],[Team Total]]</f>
        <v>1.6393442622950821E-2</v>
      </c>
      <c r="J288" s="3">
        <f>Query3[[#This Row],[Player/Team Total ]]*Query3[[#This Row],[Pct]]</f>
        <v>1.6393442622950821E-2</v>
      </c>
    </row>
    <row r="289" spans="1:10" x14ac:dyDescent="0.25">
      <c r="A289">
        <v>2024</v>
      </c>
      <c r="B289" s="28" t="s">
        <v>15</v>
      </c>
      <c r="C289" s="28" t="s">
        <v>524</v>
      </c>
      <c r="D289">
        <v>0</v>
      </c>
      <c r="E289">
        <v>1</v>
      </c>
      <c r="F289">
        <v>1</v>
      </c>
      <c r="G289" s="29">
        <v>0</v>
      </c>
      <c r="H289" s="28">
        <f>VLOOKUP(Query3[[#This Row],[team]],[1]!Query1[[team]:[Total]], 4, FALSE)</f>
        <v>84</v>
      </c>
      <c r="I289" s="3">
        <f>Query3[[#This Row],[Total]]/Query3[[#This Row],[Team Total]]</f>
        <v>1.1904761904761904E-2</v>
      </c>
      <c r="J289" s="3">
        <f>Query3[[#This Row],[Player/Team Total ]]*Query3[[#This Row],[Pct]]</f>
        <v>0</v>
      </c>
    </row>
    <row r="290" spans="1:10" x14ac:dyDescent="0.25">
      <c r="A290">
        <v>2024</v>
      </c>
      <c r="B290" s="28" t="s">
        <v>51</v>
      </c>
      <c r="C290" s="28" t="s">
        <v>532</v>
      </c>
      <c r="D290">
        <v>0</v>
      </c>
      <c r="E290">
        <v>1</v>
      </c>
      <c r="F290">
        <v>1</v>
      </c>
      <c r="G290" s="29">
        <v>0</v>
      </c>
      <c r="H290" s="28">
        <f>VLOOKUP(Query3[[#This Row],[team]],[1]!Query1[[team]:[Total]], 4, FALSE)</f>
        <v>79</v>
      </c>
      <c r="I290" s="3">
        <f>Query3[[#This Row],[Total]]/Query3[[#This Row],[Team Total]]</f>
        <v>1.2658227848101266E-2</v>
      </c>
      <c r="J290" s="3">
        <f>Query3[[#This Row],[Player/Team Total ]]*Query3[[#This Row],[Pct]]</f>
        <v>0</v>
      </c>
    </row>
    <row r="291" spans="1:10" x14ac:dyDescent="0.25">
      <c r="A291">
        <v>2024</v>
      </c>
      <c r="B291" s="28" t="s">
        <v>124</v>
      </c>
      <c r="C291" s="28" t="s">
        <v>494</v>
      </c>
      <c r="D291">
        <v>0</v>
      </c>
      <c r="E291">
        <v>1</v>
      </c>
      <c r="F291">
        <v>1</v>
      </c>
      <c r="G291" s="29">
        <v>0</v>
      </c>
      <c r="H291" s="28">
        <f>VLOOKUP(Query3[[#This Row],[team]],[1]!Query1[[team]:[Total]], 4, FALSE)</f>
        <v>59</v>
      </c>
      <c r="I291" s="3">
        <f>Query3[[#This Row],[Total]]/Query3[[#This Row],[Team Total]]</f>
        <v>1.6949152542372881E-2</v>
      </c>
      <c r="J291" s="3">
        <f>Query3[[#This Row],[Player/Team Total ]]*Query3[[#This Row],[Pct]]</f>
        <v>0</v>
      </c>
    </row>
    <row r="292" spans="1:10" x14ac:dyDescent="0.25">
      <c r="A292">
        <v>2024</v>
      </c>
      <c r="B292" s="28" t="s">
        <v>97</v>
      </c>
      <c r="C292" s="28" t="s">
        <v>452</v>
      </c>
      <c r="D292">
        <v>1</v>
      </c>
      <c r="E292">
        <v>0</v>
      </c>
      <c r="F292">
        <v>1</v>
      </c>
      <c r="G292" s="29">
        <v>1</v>
      </c>
      <c r="H292" s="28">
        <f>VLOOKUP(Query3[[#This Row],[team]],[1]!Query1[[team]:[Total]], 4, FALSE)</f>
        <v>70</v>
      </c>
      <c r="I292" s="3">
        <f>Query3[[#This Row],[Total]]/Query3[[#This Row],[Team Total]]</f>
        <v>1.4285714285714285E-2</v>
      </c>
      <c r="J292" s="3">
        <f>Query3[[#This Row],[Player/Team Total ]]*Query3[[#This Row],[Pct]]</f>
        <v>1.4285714285714285E-2</v>
      </c>
    </row>
    <row r="293" spans="1:10" x14ac:dyDescent="0.25">
      <c r="A293">
        <v>2024</v>
      </c>
      <c r="B293" s="28" t="s">
        <v>31</v>
      </c>
      <c r="C293" s="28" t="s">
        <v>471</v>
      </c>
      <c r="D293">
        <v>1</v>
      </c>
      <c r="E293">
        <v>0</v>
      </c>
      <c r="F293">
        <v>1</v>
      </c>
      <c r="G293" s="29">
        <v>1</v>
      </c>
      <c r="H293" s="28">
        <f>VLOOKUP(Query3[[#This Row],[team]],[1]!Query1[[team]:[Total]], 4, FALSE)</f>
        <v>69</v>
      </c>
      <c r="I293" s="3">
        <f>Query3[[#This Row],[Total]]/Query3[[#This Row],[Team Total]]</f>
        <v>1.4492753623188406E-2</v>
      </c>
      <c r="J293" s="3">
        <f>Query3[[#This Row],[Player/Team Total ]]*Query3[[#This Row],[Pct]]</f>
        <v>1.4492753623188406E-2</v>
      </c>
    </row>
    <row r="294" spans="1:10" x14ac:dyDescent="0.25">
      <c r="A294">
        <v>2024</v>
      </c>
      <c r="B294" s="28" t="s">
        <v>51</v>
      </c>
      <c r="C294" s="28" t="s">
        <v>230</v>
      </c>
      <c r="D294">
        <v>0</v>
      </c>
      <c r="E294">
        <v>1</v>
      </c>
      <c r="F294">
        <v>1</v>
      </c>
      <c r="G294" s="29">
        <v>0</v>
      </c>
      <c r="H294" s="28">
        <f>VLOOKUP(Query3[[#This Row],[team]],[1]!Query1[[team]:[Total]], 4, FALSE)</f>
        <v>79</v>
      </c>
      <c r="I294" s="3">
        <f>Query3[[#This Row],[Total]]/Query3[[#This Row],[Team Total]]</f>
        <v>1.2658227848101266E-2</v>
      </c>
      <c r="J294" s="3">
        <f>Query3[[#This Row],[Player/Team Total ]]*Query3[[#This Row],[Pct]]</f>
        <v>0</v>
      </c>
    </row>
    <row r="295" spans="1:10" x14ac:dyDescent="0.25">
      <c r="A295">
        <v>2024</v>
      </c>
      <c r="B295" s="28" t="s">
        <v>59</v>
      </c>
      <c r="C295" s="28" t="s">
        <v>484</v>
      </c>
      <c r="D295">
        <v>1</v>
      </c>
      <c r="E295">
        <v>0</v>
      </c>
      <c r="F295">
        <v>1</v>
      </c>
      <c r="G295" s="29">
        <v>1</v>
      </c>
      <c r="H295" s="28">
        <f>VLOOKUP(Query3[[#This Row],[team]],[1]!Query1[[team]:[Total]], 4, FALSE)</f>
        <v>76</v>
      </c>
      <c r="I295" s="3">
        <f>Query3[[#This Row],[Total]]/Query3[[#This Row],[Team Total]]</f>
        <v>1.3157894736842105E-2</v>
      </c>
      <c r="J295" s="3">
        <f>Query3[[#This Row],[Player/Team Total ]]*Query3[[#This Row],[Pct]]</f>
        <v>1.3157894736842105E-2</v>
      </c>
    </row>
    <row r="296" spans="1:10" x14ac:dyDescent="0.25">
      <c r="A296">
        <v>2024</v>
      </c>
      <c r="B296" s="28" t="s">
        <v>97</v>
      </c>
      <c r="C296" s="28" t="s">
        <v>543</v>
      </c>
      <c r="D296">
        <v>1</v>
      </c>
      <c r="E296">
        <v>0</v>
      </c>
      <c r="F296">
        <v>1</v>
      </c>
      <c r="G296" s="29">
        <v>1</v>
      </c>
      <c r="H296" s="28">
        <f>VLOOKUP(Query3[[#This Row],[team]],[1]!Query1[[team]:[Total]], 4, FALSE)</f>
        <v>70</v>
      </c>
      <c r="I296" s="3">
        <f>Query3[[#This Row],[Total]]/Query3[[#This Row],[Team Total]]</f>
        <v>1.4285714285714285E-2</v>
      </c>
      <c r="J296" s="3">
        <f>Query3[[#This Row],[Player/Team Total ]]*Query3[[#This Row],[Pct]]</f>
        <v>1.4285714285714285E-2</v>
      </c>
    </row>
    <row r="297" spans="1:10" x14ac:dyDescent="0.25">
      <c r="A297">
        <v>2024</v>
      </c>
      <c r="B297" s="28" t="s">
        <v>25</v>
      </c>
      <c r="C297" s="28" t="s">
        <v>214</v>
      </c>
      <c r="D297">
        <v>1</v>
      </c>
      <c r="E297">
        <v>0</v>
      </c>
      <c r="F297">
        <v>1</v>
      </c>
      <c r="G297" s="29">
        <v>1</v>
      </c>
      <c r="H297" s="28">
        <f>VLOOKUP(Query3[[#This Row],[team]],[1]!Query1[[team]:[Total]], 4, FALSE)</f>
        <v>87</v>
      </c>
      <c r="I297" s="3">
        <f>Query3[[#This Row],[Total]]/Query3[[#This Row],[Team Total]]</f>
        <v>1.1494252873563218E-2</v>
      </c>
      <c r="J297" s="3">
        <f>Query3[[#This Row],[Player/Team Total ]]*Query3[[#This Row],[Pct]]</f>
        <v>1.1494252873563218E-2</v>
      </c>
    </row>
    <row r="298" spans="1:10" x14ac:dyDescent="0.25">
      <c r="A298">
        <v>2024</v>
      </c>
      <c r="B298" s="28" t="s">
        <v>59</v>
      </c>
      <c r="C298" s="28" t="s">
        <v>521</v>
      </c>
      <c r="D298">
        <v>0</v>
      </c>
      <c r="E298">
        <v>1</v>
      </c>
      <c r="F298">
        <v>1</v>
      </c>
      <c r="G298" s="29">
        <v>0</v>
      </c>
      <c r="H298" s="28">
        <f>VLOOKUP(Query3[[#This Row],[team]],[1]!Query1[[team]:[Total]], 4, FALSE)</f>
        <v>76</v>
      </c>
      <c r="I298" s="3">
        <f>Query3[[#This Row],[Total]]/Query3[[#This Row],[Team Total]]</f>
        <v>1.3157894736842105E-2</v>
      </c>
      <c r="J298" s="3">
        <f>Query3[[#This Row],[Player/Team Total ]]*Query3[[#This Row],[Pct]]</f>
        <v>0</v>
      </c>
    </row>
    <row r="299" spans="1:10" x14ac:dyDescent="0.25">
      <c r="A299">
        <v>2024</v>
      </c>
      <c r="B299" s="28" t="s">
        <v>27</v>
      </c>
      <c r="C299" s="28" t="s">
        <v>539</v>
      </c>
      <c r="D299">
        <v>0</v>
      </c>
      <c r="E299">
        <v>1</v>
      </c>
      <c r="F299">
        <v>1</v>
      </c>
      <c r="G299" s="29">
        <v>0</v>
      </c>
      <c r="H299" s="28">
        <f>VLOOKUP(Query3[[#This Row],[team]],[1]!Query1[[team]:[Total]], 4, FALSE)</f>
        <v>74</v>
      </c>
      <c r="I299" s="3">
        <f>Query3[[#This Row],[Total]]/Query3[[#This Row],[Team Total]]</f>
        <v>1.3513513513513514E-2</v>
      </c>
      <c r="J299" s="3">
        <f>Query3[[#This Row],[Player/Team Total ]]*Query3[[#This Row],[Pct]]</f>
        <v>0</v>
      </c>
    </row>
    <row r="300" spans="1:10" x14ac:dyDescent="0.25">
      <c r="A300">
        <v>2024</v>
      </c>
      <c r="B300" s="28" t="s">
        <v>120</v>
      </c>
      <c r="C300" s="28" t="s">
        <v>537</v>
      </c>
      <c r="D300">
        <v>1</v>
      </c>
      <c r="E300">
        <v>0</v>
      </c>
      <c r="F300">
        <v>1</v>
      </c>
      <c r="G300" s="29">
        <v>1</v>
      </c>
      <c r="H300" s="28">
        <f>VLOOKUP(Query3[[#This Row],[team]],[1]!Query1[[team]:[Total]], 4, FALSE)</f>
        <v>73</v>
      </c>
      <c r="I300" s="3">
        <f>Query3[[#This Row],[Total]]/Query3[[#This Row],[Team Total]]</f>
        <v>1.3698630136986301E-2</v>
      </c>
      <c r="J300" s="3">
        <f>Query3[[#This Row],[Player/Team Total ]]*Query3[[#This Row],[Pct]]</f>
        <v>1.3698630136986301E-2</v>
      </c>
    </row>
    <row r="301" spans="1:10" x14ac:dyDescent="0.25">
      <c r="A301">
        <v>2024</v>
      </c>
      <c r="B301" s="28" t="s">
        <v>33</v>
      </c>
      <c r="C301" s="28" t="s">
        <v>544</v>
      </c>
      <c r="D301">
        <v>0</v>
      </c>
      <c r="E301">
        <v>1</v>
      </c>
      <c r="F301">
        <v>1</v>
      </c>
      <c r="G301" s="29">
        <v>0</v>
      </c>
      <c r="H301" s="28">
        <f>VLOOKUP(Query3[[#This Row],[team]],[1]!Query1[[team]:[Total]], 4, FALSE)</f>
        <v>99</v>
      </c>
      <c r="I301" s="3">
        <f>Query3[[#This Row],[Total]]/Query3[[#This Row],[Team Total]]</f>
        <v>1.0101010101010102E-2</v>
      </c>
      <c r="J301" s="3">
        <f>Query3[[#This Row],[Player/Team Total ]]*Query3[[#This Row],[Pct]]</f>
        <v>0</v>
      </c>
    </row>
    <row r="302" spans="1:10" x14ac:dyDescent="0.25">
      <c r="A302">
        <v>2024</v>
      </c>
      <c r="B302" s="28" t="s">
        <v>35</v>
      </c>
      <c r="C302" s="28" t="s">
        <v>462</v>
      </c>
      <c r="D302">
        <v>1</v>
      </c>
      <c r="E302">
        <v>0</v>
      </c>
      <c r="F302">
        <v>1</v>
      </c>
      <c r="G302" s="29">
        <v>1</v>
      </c>
      <c r="H302" s="28">
        <f>VLOOKUP(Query3[[#This Row],[team]],[1]!Query1[[team]:[Total]], 4, FALSE)</f>
        <v>79</v>
      </c>
      <c r="I302" s="3">
        <f>Query3[[#This Row],[Total]]/Query3[[#This Row],[Team Total]]</f>
        <v>1.2658227848101266E-2</v>
      </c>
      <c r="J302" s="3">
        <f>Query3[[#This Row],[Player/Team Total ]]*Query3[[#This Row],[Pct]]</f>
        <v>1.2658227848101266E-2</v>
      </c>
    </row>
    <row r="303" spans="1:10" x14ac:dyDescent="0.25">
      <c r="A303">
        <v>2024</v>
      </c>
      <c r="B303" s="28" t="s">
        <v>27</v>
      </c>
      <c r="C303" s="28" t="s">
        <v>175</v>
      </c>
      <c r="D303">
        <v>0</v>
      </c>
      <c r="E303">
        <v>1</v>
      </c>
      <c r="F303">
        <v>1</v>
      </c>
      <c r="G303" s="29">
        <v>0</v>
      </c>
      <c r="H303" s="28">
        <f>VLOOKUP(Query3[[#This Row],[team]],[1]!Query1[[team]:[Total]], 4, FALSE)</f>
        <v>74</v>
      </c>
      <c r="I303" s="3">
        <f>Query3[[#This Row],[Total]]/Query3[[#This Row],[Team Total]]</f>
        <v>1.3513513513513514E-2</v>
      </c>
      <c r="J303" s="3">
        <f>Query3[[#This Row],[Player/Team Total ]]*Query3[[#This Row],[Pct]]</f>
        <v>0</v>
      </c>
    </row>
    <row r="304" spans="1:10" x14ac:dyDescent="0.25">
      <c r="A304">
        <v>2024</v>
      </c>
      <c r="B304" s="28" t="s">
        <v>70</v>
      </c>
      <c r="C304" s="28" t="s">
        <v>530</v>
      </c>
      <c r="D304">
        <v>1</v>
      </c>
      <c r="E304">
        <v>0</v>
      </c>
      <c r="F304">
        <v>1</v>
      </c>
      <c r="G304" s="29">
        <v>1</v>
      </c>
      <c r="H304" s="28">
        <f>VLOOKUP(Query3[[#This Row],[team]],[1]!Query1[[team]:[Total]], 4, FALSE)</f>
        <v>88</v>
      </c>
      <c r="I304" s="3">
        <f>Query3[[#This Row],[Total]]/Query3[[#This Row],[Team Total]]</f>
        <v>1.1363636363636364E-2</v>
      </c>
      <c r="J304" s="3">
        <f>Query3[[#This Row],[Player/Team Total ]]*Query3[[#This Row],[Pct]]</f>
        <v>1.1363636363636364E-2</v>
      </c>
    </row>
    <row r="305" spans="1:10" x14ac:dyDescent="0.25">
      <c r="A305">
        <v>2024</v>
      </c>
      <c r="B305" s="28" t="s">
        <v>35</v>
      </c>
      <c r="C305" s="28" t="s">
        <v>547</v>
      </c>
      <c r="D305">
        <v>0</v>
      </c>
      <c r="E305">
        <v>1</v>
      </c>
      <c r="F305">
        <v>1</v>
      </c>
      <c r="G305" s="29">
        <v>0</v>
      </c>
      <c r="H305" s="28">
        <f>VLOOKUP(Query3[[#This Row],[team]],[1]!Query1[[team]:[Total]], 4, FALSE)</f>
        <v>79</v>
      </c>
      <c r="I305" s="3">
        <f>Query3[[#This Row],[Total]]/Query3[[#This Row],[Team Total]]</f>
        <v>1.2658227848101266E-2</v>
      </c>
      <c r="J305" s="3">
        <f>Query3[[#This Row],[Player/Team Total ]]*Query3[[#This Row],[Pct]]</f>
        <v>0</v>
      </c>
    </row>
    <row r="306" spans="1:10" x14ac:dyDescent="0.25">
      <c r="A306">
        <v>2024</v>
      </c>
      <c r="B306" s="28" t="s">
        <v>25</v>
      </c>
      <c r="C306" s="28" t="s">
        <v>483</v>
      </c>
      <c r="D306">
        <v>0</v>
      </c>
      <c r="E306">
        <v>1</v>
      </c>
      <c r="F306">
        <v>1</v>
      </c>
      <c r="G306" s="29">
        <v>0</v>
      </c>
      <c r="H306" s="28">
        <f>VLOOKUP(Query3[[#This Row],[team]],[1]!Query1[[team]:[Total]], 4, FALSE)</f>
        <v>87</v>
      </c>
      <c r="I306" s="3">
        <f>Query3[[#This Row],[Total]]/Query3[[#This Row],[Team Total]]</f>
        <v>1.1494252873563218E-2</v>
      </c>
      <c r="J306" s="3">
        <f>Query3[[#This Row],[Player/Team Total ]]*Query3[[#This Row],[Pct]]</f>
        <v>0</v>
      </c>
    </row>
    <row r="307" spans="1:10" x14ac:dyDescent="0.25">
      <c r="A307">
        <v>2024</v>
      </c>
      <c r="B307" s="28" t="s">
        <v>29</v>
      </c>
      <c r="C307" s="28" t="s">
        <v>495</v>
      </c>
      <c r="D307">
        <v>1</v>
      </c>
      <c r="E307">
        <v>0</v>
      </c>
      <c r="F307">
        <v>1</v>
      </c>
      <c r="G307" s="29">
        <v>1</v>
      </c>
      <c r="H307" s="28">
        <f>VLOOKUP(Query3[[#This Row],[team]],[1]!Query1[[team]:[Total]], 4, FALSE)</f>
        <v>94</v>
      </c>
      <c r="I307" s="3">
        <f>Query3[[#This Row],[Total]]/Query3[[#This Row],[Team Total]]</f>
        <v>1.0638297872340425E-2</v>
      </c>
      <c r="J307" s="3">
        <f>Query3[[#This Row],[Player/Team Total ]]*Query3[[#This Row],[Pct]]</f>
        <v>1.0638297872340425E-2</v>
      </c>
    </row>
    <row r="308" spans="1:10" x14ac:dyDescent="0.25">
      <c r="A308">
        <v>2024</v>
      </c>
      <c r="B308" s="28" t="s">
        <v>15</v>
      </c>
      <c r="C308" s="28" t="s">
        <v>502</v>
      </c>
      <c r="D308">
        <v>0</v>
      </c>
      <c r="E308">
        <v>1</v>
      </c>
      <c r="F308">
        <v>1</v>
      </c>
      <c r="G308" s="29">
        <v>0</v>
      </c>
      <c r="H308" s="28">
        <f>VLOOKUP(Query3[[#This Row],[team]],[1]!Query1[[team]:[Total]], 4, FALSE)</f>
        <v>84</v>
      </c>
      <c r="I308" s="3">
        <f>Query3[[#This Row],[Total]]/Query3[[#This Row],[Team Total]]</f>
        <v>1.1904761904761904E-2</v>
      </c>
      <c r="J308" s="3">
        <f>Query3[[#This Row],[Player/Team Total ]]*Query3[[#This Row],[Pct]]</f>
        <v>0</v>
      </c>
    </row>
    <row r="309" spans="1:10" x14ac:dyDescent="0.25">
      <c r="A309">
        <v>2024</v>
      </c>
      <c r="B309" s="28" t="s">
        <v>53</v>
      </c>
      <c r="C309" s="28" t="s">
        <v>191</v>
      </c>
      <c r="D309">
        <v>0</v>
      </c>
      <c r="E309">
        <v>1</v>
      </c>
      <c r="F309">
        <v>1</v>
      </c>
      <c r="G309" s="29">
        <v>0</v>
      </c>
      <c r="H309" s="28">
        <f>VLOOKUP(Query3[[#This Row],[team]],[1]!Query1[[team]:[Total]], 4, FALSE)</f>
        <v>70</v>
      </c>
      <c r="I309" s="3">
        <f>Query3[[#This Row],[Total]]/Query3[[#This Row],[Team Total]]</f>
        <v>1.4285714285714285E-2</v>
      </c>
      <c r="J309" s="3">
        <f>Query3[[#This Row],[Player/Team Total ]]*Query3[[#This Row],[Pct]]</f>
        <v>0</v>
      </c>
    </row>
    <row r="310" spans="1:10" x14ac:dyDescent="0.25">
      <c r="A310">
        <v>2024</v>
      </c>
      <c r="B310" s="28" t="s">
        <v>124</v>
      </c>
      <c r="C310" s="28" t="s">
        <v>420</v>
      </c>
      <c r="D310">
        <v>0</v>
      </c>
      <c r="E310">
        <v>1</v>
      </c>
      <c r="F310">
        <v>1</v>
      </c>
      <c r="G310" s="29">
        <v>0</v>
      </c>
      <c r="H310" s="28">
        <f>VLOOKUP(Query3[[#This Row],[team]],[1]!Query1[[team]:[Total]], 4, FALSE)</f>
        <v>59</v>
      </c>
      <c r="I310" s="3">
        <f>Query3[[#This Row],[Total]]/Query3[[#This Row],[Team Total]]</f>
        <v>1.6949152542372881E-2</v>
      </c>
      <c r="J310" s="3">
        <f>Query3[[#This Row],[Player/Team Total ]]*Query3[[#This Row],[Pct]]</f>
        <v>0</v>
      </c>
    </row>
    <row r="311" spans="1:10" x14ac:dyDescent="0.25">
      <c r="A311">
        <v>2024</v>
      </c>
      <c r="B311" s="28" t="s">
        <v>110</v>
      </c>
      <c r="C311" s="28" t="s">
        <v>423</v>
      </c>
      <c r="D311">
        <v>1</v>
      </c>
      <c r="E311">
        <v>0</v>
      </c>
      <c r="F311">
        <v>1</v>
      </c>
      <c r="G311" s="29">
        <v>1</v>
      </c>
      <c r="H311" s="28">
        <f>VLOOKUP(Query3[[#This Row],[team]],[1]!Query1[[team]:[Total]], 4, FALSE)</f>
        <v>75</v>
      </c>
      <c r="I311" s="3">
        <f>Query3[[#This Row],[Total]]/Query3[[#This Row],[Team Total]]</f>
        <v>1.3333333333333334E-2</v>
      </c>
      <c r="J311" s="3">
        <f>Query3[[#This Row],[Player/Team Total ]]*Query3[[#This Row],[Pct]]</f>
        <v>1.3333333333333334E-2</v>
      </c>
    </row>
    <row r="312" spans="1:10" x14ac:dyDescent="0.25">
      <c r="A312">
        <v>2024</v>
      </c>
      <c r="B312" s="28" t="s">
        <v>51</v>
      </c>
      <c r="C312" s="28" t="s">
        <v>509</v>
      </c>
      <c r="D312">
        <v>1</v>
      </c>
      <c r="E312">
        <v>0</v>
      </c>
      <c r="F312">
        <v>1</v>
      </c>
      <c r="G312" s="29">
        <v>1</v>
      </c>
      <c r="H312" s="28">
        <f>VLOOKUP(Query3[[#This Row],[team]],[1]!Query1[[team]:[Total]], 4, FALSE)</f>
        <v>79</v>
      </c>
      <c r="I312" s="3">
        <f>Query3[[#This Row],[Total]]/Query3[[#This Row],[Team Total]]</f>
        <v>1.2658227848101266E-2</v>
      </c>
      <c r="J312" s="3">
        <f>Query3[[#This Row],[Player/Team Total ]]*Query3[[#This Row],[Pct]]</f>
        <v>1.2658227848101266E-2</v>
      </c>
    </row>
    <row r="313" spans="1:10" x14ac:dyDescent="0.25">
      <c r="A313">
        <v>2024</v>
      </c>
      <c r="B313" s="28" t="s">
        <v>124</v>
      </c>
      <c r="C313" s="28" t="s">
        <v>463</v>
      </c>
      <c r="D313">
        <v>0</v>
      </c>
      <c r="E313">
        <v>1</v>
      </c>
      <c r="F313">
        <v>1</v>
      </c>
      <c r="G313" s="29">
        <v>0</v>
      </c>
      <c r="H313" s="28">
        <f>VLOOKUP(Query3[[#This Row],[team]],[1]!Query1[[team]:[Total]], 4, FALSE)</f>
        <v>59</v>
      </c>
      <c r="I313" s="3">
        <f>Query3[[#This Row],[Total]]/Query3[[#This Row],[Team Total]]</f>
        <v>1.6949152542372881E-2</v>
      </c>
      <c r="J313" s="3">
        <f>Query3[[#This Row],[Player/Team Total ]]*Query3[[#This Row],[Pct]]</f>
        <v>0</v>
      </c>
    </row>
    <row r="314" spans="1:10" x14ac:dyDescent="0.25">
      <c r="A314">
        <v>2024</v>
      </c>
      <c r="B314" s="28" t="s">
        <v>66</v>
      </c>
      <c r="C314" s="28" t="s">
        <v>501</v>
      </c>
      <c r="D314">
        <v>1</v>
      </c>
      <c r="E314">
        <v>0</v>
      </c>
      <c r="F314">
        <v>1</v>
      </c>
      <c r="G314" s="29">
        <v>1</v>
      </c>
      <c r="H314" s="28">
        <f>VLOOKUP(Query3[[#This Row],[team]],[1]!Query1[[team]:[Total]], 4, FALSE)</f>
        <v>87</v>
      </c>
      <c r="I314" s="3">
        <f>Query3[[#This Row],[Total]]/Query3[[#This Row],[Team Total]]</f>
        <v>1.1494252873563218E-2</v>
      </c>
      <c r="J314" s="3">
        <f>Query3[[#This Row],[Player/Team Total ]]*Query3[[#This Row],[Pct]]</f>
        <v>1.1494252873563218E-2</v>
      </c>
    </row>
    <row r="315" spans="1:10" x14ac:dyDescent="0.25">
      <c r="A315">
        <v>2024</v>
      </c>
      <c r="B315" s="28" t="s">
        <v>25</v>
      </c>
      <c r="C315" s="28" t="s">
        <v>482</v>
      </c>
      <c r="D315">
        <v>0</v>
      </c>
      <c r="E315">
        <v>1</v>
      </c>
      <c r="F315">
        <v>1</v>
      </c>
      <c r="G315" s="29">
        <v>0</v>
      </c>
      <c r="H315" s="28">
        <f>VLOOKUP(Query3[[#This Row],[team]],[1]!Query1[[team]:[Total]], 4, FALSE)</f>
        <v>87</v>
      </c>
      <c r="I315" s="3">
        <f>Query3[[#This Row],[Total]]/Query3[[#This Row],[Team Total]]</f>
        <v>1.1494252873563218E-2</v>
      </c>
      <c r="J315" s="3">
        <f>Query3[[#This Row],[Player/Team Total ]]*Query3[[#This Row],[Pct]]</f>
        <v>0</v>
      </c>
    </row>
    <row r="316" spans="1:10" x14ac:dyDescent="0.25">
      <c r="A316">
        <v>2024</v>
      </c>
      <c r="B316" s="28" t="s">
        <v>49</v>
      </c>
      <c r="C316" s="28" t="s">
        <v>533</v>
      </c>
      <c r="D316">
        <v>1</v>
      </c>
      <c r="E316">
        <v>0</v>
      </c>
      <c r="F316">
        <v>1</v>
      </c>
      <c r="G316" s="29">
        <v>1</v>
      </c>
      <c r="H316" s="28">
        <f>VLOOKUP(Query3[[#This Row],[team]],[1]!Query1[[team]:[Total]], 4, FALSE)</f>
        <v>79</v>
      </c>
      <c r="I316" s="3">
        <f>Query3[[#This Row],[Total]]/Query3[[#This Row],[Team Total]]</f>
        <v>1.2658227848101266E-2</v>
      </c>
      <c r="J316" s="3">
        <f>Query3[[#This Row],[Player/Team Total ]]*Query3[[#This Row],[Pct]]</f>
        <v>1.2658227848101266E-2</v>
      </c>
    </row>
    <row r="317" spans="1:10" x14ac:dyDescent="0.25">
      <c r="A317">
        <v>2024</v>
      </c>
      <c r="B317" s="28" t="s">
        <v>88</v>
      </c>
      <c r="C317" s="28" t="s">
        <v>525</v>
      </c>
      <c r="D317">
        <v>0</v>
      </c>
      <c r="E317">
        <v>1</v>
      </c>
      <c r="F317">
        <v>1</v>
      </c>
      <c r="G317" s="29">
        <v>0</v>
      </c>
      <c r="H317" s="28">
        <f>VLOOKUP(Query3[[#This Row],[team]],[1]!Query1[[team]:[Total]], 4, FALSE)</f>
        <v>76</v>
      </c>
      <c r="I317" s="3">
        <f>Query3[[#This Row],[Total]]/Query3[[#This Row],[Team Total]]</f>
        <v>1.3157894736842105E-2</v>
      </c>
      <c r="J317" s="3">
        <f>Query3[[#This Row],[Player/Team Total ]]*Query3[[#This Row],[Pct]]</f>
        <v>0</v>
      </c>
    </row>
    <row r="318" spans="1:10" x14ac:dyDescent="0.25">
      <c r="A318">
        <v>2024</v>
      </c>
      <c r="B318" s="28" t="s">
        <v>31</v>
      </c>
      <c r="C318" s="28" t="s">
        <v>142</v>
      </c>
      <c r="D318">
        <v>1</v>
      </c>
      <c r="E318">
        <v>0</v>
      </c>
      <c r="F318">
        <v>1</v>
      </c>
      <c r="G318" s="29">
        <v>1</v>
      </c>
      <c r="H318" s="28">
        <f>VLOOKUP(Query3[[#This Row],[team]],[1]!Query1[[team]:[Total]], 4, FALSE)</f>
        <v>69</v>
      </c>
      <c r="I318" s="3">
        <f>Query3[[#This Row],[Total]]/Query3[[#This Row],[Team Total]]</f>
        <v>1.4492753623188406E-2</v>
      </c>
      <c r="J318" s="3">
        <f>Query3[[#This Row],[Player/Team Total ]]*Query3[[#This Row],[Pct]]</f>
        <v>1.4492753623188406E-2</v>
      </c>
    </row>
    <row r="319" spans="1:10" x14ac:dyDescent="0.25">
      <c r="A319">
        <v>2024</v>
      </c>
      <c r="B319" s="28" t="s">
        <v>110</v>
      </c>
      <c r="C319" s="28" t="s">
        <v>528</v>
      </c>
      <c r="D319">
        <v>1</v>
      </c>
      <c r="E319">
        <v>0</v>
      </c>
      <c r="F319">
        <v>1</v>
      </c>
      <c r="G319" s="29">
        <v>1</v>
      </c>
      <c r="H319" s="28">
        <f>VLOOKUP(Query3[[#This Row],[team]],[1]!Query1[[team]:[Total]], 4, FALSE)</f>
        <v>75</v>
      </c>
      <c r="I319" s="3">
        <f>Query3[[#This Row],[Total]]/Query3[[#This Row],[Team Total]]</f>
        <v>1.3333333333333334E-2</v>
      </c>
      <c r="J319" s="3">
        <f>Query3[[#This Row],[Player/Team Total ]]*Query3[[#This Row],[Pct]]</f>
        <v>1.3333333333333334E-2</v>
      </c>
    </row>
    <row r="320" spans="1:10" x14ac:dyDescent="0.25">
      <c r="A320">
        <v>2024</v>
      </c>
      <c r="B320" s="28" t="s">
        <v>88</v>
      </c>
      <c r="C320" s="28" t="s">
        <v>526</v>
      </c>
      <c r="D320">
        <v>1</v>
      </c>
      <c r="E320">
        <v>0</v>
      </c>
      <c r="F320">
        <v>1</v>
      </c>
      <c r="G320" s="29">
        <v>1</v>
      </c>
      <c r="H320" s="28">
        <f>VLOOKUP(Query3[[#This Row],[team]],[1]!Query1[[team]:[Total]], 4, FALSE)</f>
        <v>76</v>
      </c>
      <c r="I320" s="3">
        <f>Query3[[#This Row],[Total]]/Query3[[#This Row],[Team Total]]</f>
        <v>1.3157894736842105E-2</v>
      </c>
      <c r="J320" s="3">
        <f>Query3[[#This Row],[Player/Team Total ]]*Query3[[#This Row],[Pct]]</f>
        <v>1.3157894736842105E-2</v>
      </c>
    </row>
    <row r="321" spans="1:10" x14ac:dyDescent="0.25">
      <c r="A321">
        <v>2024</v>
      </c>
      <c r="B321" s="28" t="s">
        <v>66</v>
      </c>
      <c r="C321" s="28" t="s">
        <v>523</v>
      </c>
      <c r="D321">
        <v>0</v>
      </c>
      <c r="E321">
        <v>1</v>
      </c>
      <c r="F321">
        <v>1</v>
      </c>
      <c r="G321" s="29">
        <v>0</v>
      </c>
      <c r="H321" s="28">
        <f>VLOOKUP(Query3[[#This Row],[team]],[1]!Query1[[team]:[Total]], 4, FALSE)</f>
        <v>87</v>
      </c>
      <c r="I321" s="3">
        <f>Query3[[#This Row],[Total]]/Query3[[#This Row],[Team Total]]</f>
        <v>1.1494252873563218E-2</v>
      </c>
      <c r="J321" s="3">
        <f>Query3[[#This Row],[Player/Team Total ]]*Query3[[#This Row],[Pct]]</f>
        <v>0</v>
      </c>
    </row>
    <row r="322" spans="1:10" x14ac:dyDescent="0.25">
      <c r="A322">
        <v>2024</v>
      </c>
      <c r="B322" s="28" t="s">
        <v>33</v>
      </c>
      <c r="C322" s="28" t="s">
        <v>545</v>
      </c>
      <c r="D322">
        <v>0</v>
      </c>
      <c r="E322">
        <v>1</v>
      </c>
      <c r="F322">
        <v>1</v>
      </c>
      <c r="G322" s="29">
        <v>0</v>
      </c>
      <c r="H322" s="28">
        <f>VLOOKUP(Query3[[#This Row],[team]],[1]!Query1[[team]:[Total]], 4, FALSE)</f>
        <v>99</v>
      </c>
      <c r="I322" s="3">
        <f>Query3[[#This Row],[Total]]/Query3[[#This Row],[Team Total]]</f>
        <v>1.0101010101010102E-2</v>
      </c>
      <c r="J322" s="3">
        <f>Query3[[#This Row],[Player/Team Total ]]*Query3[[#This Row],[Pct]]</f>
        <v>0</v>
      </c>
    </row>
    <row r="323" spans="1:10" x14ac:dyDescent="0.25">
      <c r="A323">
        <v>2024</v>
      </c>
      <c r="B323" s="28" t="s">
        <v>94</v>
      </c>
      <c r="C323" s="28" t="s">
        <v>450</v>
      </c>
      <c r="D323">
        <v>0</v>
      </c>
      <c r="E323">
        <v>1</v>
      </c>
      <c r="F323">
        <v>1</v>
      </c>
      <c r="G323" s="29">
        <v>0</v>
      </c>
      <c r="H323" s="28">
        <f>VLOOKUP(Query3[[#This Row],[team]],[1]!Query1[[team]:[Total]], 4, FALSE)</f>
        <v>64</v>
      </c>
      <c r="I323" s="3">
        <f>Query3[[#This Row],[Total]]/Query3[[#This Row],[Team Total]]</f>
        <v>1.5625E-2</v>
      </c>
      <c r="J323" s="3">
        <f>Query3[[#This Row],[Player/Team Total ]]*Query3[[#This Row],[Pct]]</f>
        <v>0</v>
      </c>
    </row>
    <row r="324" spans="1:10" x14ac:dyDescent="0.25">
      <c r="A324">
        <v>2024</v>
      </c>
      <c r="B324" s="28" t="s">
        <v>22</v>
      </c>
      <c r="C324" s="28" t="s">
        <v>217</v>
      </c>
      <c r="D324">
        <v>1</v>
      </c>
      <c r="E324">
        <v>0</v>
      </c>
      <c r="F324">
        <v>1</v>
      </c>
      <c r="G324" s="29">
        <v>1</v>
      </c>
      <c r="H324" s="28">
        <f>VLOOKUP(Query3[[#This Row],[team]],[1]!Query1[[team]:[Total]], 4, FALSE)</f>
        <v>93</v>
      </c>
      <c r="I324" s="3">
        <f>Query3[[#This Row],[Total]]/Query3[[#This Row],[Team Total]]</f>
        <v>1.0752688172043012E-2</v>
      </c>
      <c r="J324" s="3">
        <f>Query3[[#This Row],[Player/Team Total ]]*Query3[[#This Row],[Pct]]</f>
        <v>1.0752688172043012E-2</v>
      </c>
    </row>
    <row r="325" spans="1:10" x14ac:dyDescent="0.25">
      <c r="A325">
        <v>2024</v>
      </c>
      <c r="B325" s="28" t="s">
        <v>63</v>
      </c>
      <c r="C325" s="28" t="s">
        <v>219</v>
      </c>
      <c r="D325">
        <v>0</v>
      </c>
      <c r="E325">
        <v>1</v>
      </c>
      <c r="F325">
        <v>1</v>
      </c>
      <c r="G325" s="29">
        <v>0</v>
      </c>
      <c r="H325" s="28">
        <f>VLOOKUP(Query3[[#This Row],[team]],[1]!Query1[[team]:[Total]], 4, FALSE)</f>
        <v>54</v>
      </c>
      <c r="I325" s="3">
        <f>Query3[[#This Row],[Total]]/Query3[[#This Row],[Team Total]]</f>
        <v>1.8518518518518517E-2</v>
      </c>
      <c r="J325" s="3">
        <f>Query3[[#This Row],[Player/Team Total ]]*Query3[[#This Row],[Pct]]</f>
        <v>0</v>
      </c>
    </row>
    <row r="326" spans="1:10" x14ac:dyDescent="0.25">
      <c r="A326">
        <v>2024</v>
      </c>
      <c r="B326" s="28" t="s">
        <v>9</v>
      </c>
      <c r="C326" s="28" t="s">
        <v>144</v>
      </c>
      <c r="D326">
        <v>1</v>
      </c>
      <c r="E326">
        <v>0</v>
      </c>
      <c r="F326">
        <v>1</v>
      </c>
      <c r="G326" s="29">
        <v>1</v>
      </c>
      <c r="H326" s="28">
        <f>VLOOKUP(Query3[[#This Row],[team]],[1]!Query1[[team]:[Total]], 4, FALSE)</f>
        <v>66</v>
      </c>
      <c r="I326" s="3">
        <f>Query3[[#This Row],[Total]]/Query3[[#This Row],[Team Total]]</f>
        <v>1.5151515151515152E-2</v>
      </c>
      <c r="J326" s="3">
        <f>Query3[[#This Row],[Player/Team Total ]]*Query3[[#This Row],[Pct]]</f>
        <v>1.5151515151515152E-2</v>
      </c>
    </row>
  </sheetData>
  <phoneticPr fontId="3" type="noConversion"/>
  <conditionalFormatting sqref="A1:J326">
    <cfRule type="containsText" dxfId="37" priority="2" operator="containsText" text="Lakers">
      <formula>NOT(ISERROR(SEARCH("Lakers",A1)))</formula>
    </cfRule>
    <cfRule type="containsText" dxfId="36" priority="3" operator="containsText" text="Wizards">
      <formula>NOT(ISERROR(SEARCH("Wizards",A1)))</formula>
    </cfRule>
    <cfRule type="containsText" dxfId="35" priority="4" operator="containsText" text="Thunder">
      <formula>NOT(ISERROR(SEARCH("Thunder",A1)))</formula>
    </cfRule>
    <cfRule type="containsText" dxfId="34" priority="5" operator="containsText" text="Magic">
      <formula>NOT(ISERROR(SEARCH("Magic",A1)))</formula>
    </cfRule>
    <cfRule type="containsText" dxfId="33" priority="6" operator="containsText" text="76ers">
      <formula>NOT(ISERROR(SEARCH("76ers",A1)))</formula>
    </cfRule>
    <cfRule type="containsText" dxfId="32" priority="7" operator="containsText" text="Suns">
      <formula>NOT(ISERROR(SEARCH("Suns",A1)))</formula>
    </cfRule>
    <cfRule type="containsText" dxfId="31" priority="8" operator="containsText" text="Trail Blazers">
      <formula>NOT(ISERROR(SEARCH("Trail Blazers",A1)))</formula>
    </cfRule>
    <cfRule type="containsText" dxfId="30" priority="9" operator="containsText" text="Kings">
      <formula>NOT(ISERROR(SEARCH("Kings",A1)))</formula>
    </cfRule>
    <cfRule type="containsText" dxfId="29" priority="10" operator="containsText" text="Spurs">
      <formula>NOT(ISERROR(SEARCH("Spurs",A1)))</formula>
    </cfRule>
    <cfRule type="containsText" dxfId="28" priority="11" operator="containsText" text="Raptors">
      <formula>NOT(ISERROR(SEARCH("Raptors",A1)))</formula>
    </cfRule>
    <cfRule type="containsText" dxfId="27" priority="12" operator="containsText" text="Jazz">
      <formula>NOT(ISERROR(SEARCH("Jazz",A1)))</formula>
    </cfRule>
    <cfRule type="containsText" dxfId="26" priority="13" operator="containsText" text="Mavericks">
      <formula>NOT(ISERROR(SEARCH("Mavericks",A1)))</formula>
    </cfRule>
    <cfRule type="containsText" dxfId="25" priority="14" operator="containsText" text="Rockets">
      <formula>NOT(ISERROR(SEARCH("Rockets",A1)))</formula>
    </cfRule>
    <cfRule type="containsText" dxfId="24" priority="15" operator="containsText" text="Pacers">
      <formula>NOT(ISERROR(SEARCH("Pacers",A1)))</formula>
    </cfRule>
    <cfRule type="containsText" dxfId="23" priority="16" operator="containsText" text="Clippers">
      <formula>NOT(ISERROR(SEARCH("Clippers",A1)))</formula>
    </cfRule>
    <cfRule type="containsText" dxfId="22" priority="17" operator="containsText" text="Grizzlies">
      <formula>NOT(ISERROR(SEARCH("Grizzlies",A1)))</formula>
    </cfRule>
    <cfRule type="containsText" dxfId="21" priority="18" operator="containsText" text="Heat">
      <formula>NOT(ISERROR(SEARCH("Heat",A1)))</formula>
    </cfRule>
    <cfRule type="containsText" dxfId="20" priority="19" operator="containsText" text="Bucks">
      <formula>NOT(ISERROR(SEARCH("Bucks",A1)))</formula>
    </cfRule>
    <cfRule type="containsText" dxfId="19" priority="20" operator="containsText" text="Timberwolves">
      <formula>NOT(ISERROR(SEARCH("Timberwolves",A1)))</formula>
    </cfRule>
    <cfRule type="containsText" dxfId="18" priority="21" operator="containsText" text="Pelicans">
      <formula>NOT(ISERROR(SEARCH("Pelicans",A1)))</formula>
    </cfRule>
    <cfRule type="containsText" dxfId="17" priority="22" operator="containsText" text="Knicks">
      <formula>NOT(ISERROR(SEARCH("Knicks",A1)))</formula>
    </cfRule>
    <cfRule type="containsText" dxfId="16" priority="24" operator="containsText" text="Cavaliers">
      <formula>NOT(ISERROR(SEARCH("Cavaliers",A1)))</formula>
    </cfRule>
    <cfRule type="containsText" dxfId="15" priority="25" operator="containsText" text="Mavericks ">
      <formula>NOT(ISERROR(SEARCH("Mavericks ",A1)))</formula>
    </cfRule>
    <cfRule type="containsText" dxfId="14" priority="26" operator="containsText" text="Nuggets">
      <formula>NOT(ISERROR(SEARCH("Nuggets",A1)))</formula>
    </cfRule>
    <cfRule type="containsText" dxfId="13" priority="27" operator="containsText" text="Pistons">
      <formula>NOT(ISERROR(SEARCH("Pistons",A1)))</formula>
    </cfRule>
    <cfRule type="containsText" dxfId="12" priority="28" operator="containsText" text="Warriors">
      <formula>NOT(ISERROR(SEARCH("Warriors",A1)))</formula>
    </cfRule>
    <cfRule type="containsText" dxfId="11" priority="29" operator="containsText" text="Nets">
      <formula>NOT(ISERROR(SEARCH("Nets",A1)))</formula>
    </cfRule>
    <cfRule type="containsText" dxfId="10" priority="30" operator="containsText" text="Hornets">
      <formula>NOT(ISERROR(SEARCH("Hornets",A1)))</formula>
    </cfRule>
    <cfRule type="containsText" dxfId="9" priority="31" operator="containsText" text="Bulls">
      <formula>NOT(ISERROR(SEARCH("Bulls",A1)))</formula>
    </cfRule>
    <cfRule type="containsText" dxfId="8" priority="32" operator="containsText" text="Magic">
      <formula>NOT(ISERROR(SEARCH("Magic",A1)))</formula>
    </cfRule>
    <cfRule type="containsText" dxfId="7" priority="33" operator="containsText" text="Celtics">
      <formula>NOT(ISERROR(SEARCH("Celtics",A1)))</formula>
    </cfRule>
    <cfRule type="containsText" dxfId="6" priority="34" operator="containsText" text="Hawks">
      <formula>NOT(ISERROR(SEARCH("Hawks",A1)))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4 b 8 d 7 d - 2 7 d 8 - 4 0 c c - b 5 5 d - 8 1 6 a 3 0 8 a 7 9 d 5 "   x m l n s = " h t t p : / / s c h e m a s . m i c r o s o f t . c o m / D a t a M a s h u p " > A A A A A L I E A A B Q S w M E F A A C A A g A Y 7 R y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Y 7 R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0 c l p H c F y D r A E A A L o H A A A T A B w A R m 9 y b X V s Y X M v U 2 V j d G l v b j E u b S C i G A A o o B Q A A A A A A A A A A A A A A A A A A A A A A A A A A A D t k k 1 P 2 0 A Q h s + 1 5 P 8 w m E N s K U p J 4 I B U c Q C h 3 K h K z a 2 q q v F 6 Q i w 2 3 r C z V p V / z + x u A 6 E J k M A h P d Q H e / d d z 7 v z 8 T A p 1 5 g W y v g d f k m T N O E p W q r h u i O 7 G M I Z a H J p A v K U p r O K R C n v 9 e A S H V b I l G f a K N R T w y 7 r Q / b 1 4 r y u Z P E j h J 9 l T F q 8 Y T J g Q j b t r 6 Z O k 0 / Q F 8 E R z p b r u c Y F 2 e W u n B o X 1 0 o u g N 9 T a k X F k G L Z V Z J A b 0 5 W 3 F D 3 w P n T 3 t h 0 m u o e k J a A 1 X + p r e F x F 0 2 5 m + V P x t + J O + 2 8 5 x X e 0 R + / Y T Q 6 8 u E F + A N + J f b g 1 e C G O b b P 1 2 O 6 1 u W + v g J u j E P d 9 7 Z i 6 P L w 2 j U 1 Z K h J N T P U + f C 0 D 6 O i + B z N n u 5 Z / w U 2 S N + U d H x i z Q z G j W V 3 g X x H j m G S J p K J p d X 5 S T 6 j o 9 F J m t x a 0 8 2 h W u x 1 u G l i b E 3 W p x E a K p W x y n 4 W a d K 0 q 9 S u k T 3 a l e y 2 w m d k i 9 0 W b C v T K n R 5 l P w R x + H L 7 m Y x p 7 d 6 9 J / V / b P 6 T s C O P w r Y Y a 4 n x T p j Q T 7 M x a J 4 T P 9 v L Z b x X H 0 f S l t 4 v I l U 8 H i R q t U b / g 2 6 Q k Y b A A v 6 S 4 y F w 0 2 Y 7 T i v L W l 7 A F B L A Q I t A B Q A A g A I A G O 0 c l p L Q M D j p A A A A P Y A A A A S A A A A A A A A A A A A A A A A A A A A A A B D b 2 5 m a W c v U G F j a 2 F n Z S 5 4 b W x Q S w E C L Q A U A A I A C A B j t H J a D 8 r p q 6 Q A A A D p A A A A E w A A A A A A A A A A A A A A A A D w A A A A W 0 N v b n R l b n R f V H l w Z X N d L n h t b F B L A Q I t A B Q A A g A I A G O 0 c l p H c F y D r A E A A L o H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f A A A A A A A A t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D c w N W M x N i 0 1 M T V j L T Q 2 N 2 I t Y T l m O C 0 w N G I 4 M G I 3 Z D I x M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x O V Q w M j o z N T o w N i 4 x N D Y x N j M 0 W i I g L z 4 8 R W 5 0 c n k g V H l w Z T 0 i R m l s b E N v b H V t b l R 5 c G V z I i B W Y W x 1 Z T 0 i c 0 F n W U d C Z 1 l D Q W d J R S I g L z 4 8 R W 5 0 c n k g V H l w Z T 0 i R m l s b E N v b H V t b k 5 h b W V z I i B W Y W x 1 Z T 0 i c 1 s m c X V v d D t z Z W F z b 2 5 f a W Q m c X V v d D s s J n F 1 b 3 Q 7 d G V h b S Z x d W 9 0 O y w m c X V v d D t w b G F 5 Z X I m c X V v d D s s J n F 1 b 3 Q 7 U 2 h v d C Z x d W 9 0 O y w m c X V v d D t h Y 3 R p b 2 5 T d W I m c X V v d D s s J n F 1 b 3 Q 7 T W F r Z X M m c X V v d D s s J n F 1 b 3 Q 7 T W l z c y Z x d W 9 0 O y w m c X V v d D t U b 3 R h b C Z x d W 9 0 O y w m c X V v d D t Q Y 3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z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3 N l Y X N v b l 9 p Z C w w f S Z x d W 9 0 O y w m c X V v d D t T Z W N 0 a W 9 u M S 9 R d W V y e T E v Q X V 0 b 1 J l b W 9 2 Z W R D b 2 x 1 b W 5 z M S 5 7 d G V h b S w x f S Z x d W 9 0 O y w m c X V v d D t T Z W N 0 a W 9 u M S 9 R d W V y e T E v Q X V 0 b 1 J l b W 9 2 Z W R D b 2 x 1 b W 5 z M S 5 7 c G x h e W V y L D J 9 J n F 1 b 3 Q 7 L C Z x d W 9 0 O 1 N l Y 3 R p b 2 4 x L 1 F 1 Z X J 5 M S 9 B d X R v U m V t b 3 Z l Z E N v b H V t b n M x L n t T a G 9 0 L D N 9 J n F 1 b 3 Q 7 L C Z x d W 9 0 O 1 N l Y 3 R p b 2 4 x L 1 F 1 Z X J 5 M S 9 B d X R v U m V t b 3 Z l Z E N v b H V t b n M x L n t h Y 3 R p b 2 5 T d W I s N H 0 m c X V v d D s s J n F 1 b 3 Q 7 U 2 V j d G l v b j E v U X V l c n k x L 0 F 1 d G 9 S Z W 1 v d m V k Q 2 9 s d W 1 u c z E u e 0 1 h a 2 V z L D V 9 J n F 1 b 3 Q 7 L C Z x d W 9 0 O 1 N l Y 3 R p b 2 4 x L 1 F 1 Z X J 5 M S 9 B d X R v U m V t b 3 Z l Z E N v b H V t b n M x L n t N a X N z L D Z 9 J n F 1 b 3 Q 7 L C Z x d W 9 0 O 1 N l Y 3 R p b 2 4 x L 1 F 1 Z X J 5 M S 9 B d X R v U m V t b 3 Z l Z E N v b H V t b n M x L n t U b 3 R h b C w 3 f S Z x d W 9 0 O y w m c X V v d D t T Z W N 0 a W 9 u M S 9 R d W V y e T E v Q X V 0 b 1 J l b W 9 2 Z W R D b 2 x 1 b W 5 z M S 5 7 U G N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F 1 Z X J 5 M S 9 B d X R v U m V t b 3 Z l Z E N v b H V t b n M x L n t z Z W F z b 2 5 f a W Q s M H 0 m c X V v d D s s J n F 1 b 3 Q 7 U 2 V j d G l v b j E v U X V l c n k x L 0 F 1 d G 9 S Z W 1 v d m V k Q 2 9 s d W 1 u c z E u e 3 R l Y W 0 s M X 0 m c X V v d D s s J n F 1 b 3 Q 7 U 2 V j d G l v b j E v U X V l c n k x L 0 F 1 d G 9 S Z W 1 v d m V k Q 2 9 s d W 1 u c z E u e 3 B s Y X l l c i w y f S Z x d W 9 0 O y w m c X V v d D t T Z W N 0 a W 9 u M S 9 R d W V y e T E v Q X V 0 b 1 J l b W 9 2 Z W R D b 2 x 1 b W 5 z M S 5 7 U 2 h v d C w z f S Z x d W 9 0 O y w m c X V v d D t T Z W N 0 a W 9 u M S 9 R d W V y e T E v Q X V 0 b 1 J l b W 9 2 Z W R D b 2 x 1 b W 5 z M S 5 7 Y W N 0 a W 9 u U 3 V i L D R 9 J n F 1 b 3 Q 7 L C Z x d W 9 0 O 1 N l Y 3 R p b 2 4 x L 1 F 1 Z X J 5 M S 9 B d X R v U m V t b 3 Z l Z E N v b H V t b n M x L n t N Y W t l c y w 1 f S Z x d W 9 0 O y w m c X V v d D t T Z W N 0 a W 9 u M S 9 R d W V y e T E v Q X V 0 b 1 J l b W 9 2 Z W R D b 2 x 1 b W 5 z M S 5 7 T W l z c y w 2 f S Z x d W 9 0 O y w m c X V v d D t T Z W N 0 a W 9 u M S 9 R d W V y e T E v Q X V 0 b 1 J l b W 9 2 Z W R D b 2 x 1 b W 5 z M S 5 7 V G 9 0 Y W w s N 3 0 m c X V v d D s s J n F 1 b 3 Q 7 U 2 V j d G l v b j E v U X V l c n k x L 0 F 1 d G 9 S Z W 1 v d m V k Q 2 9 s d W 1 u c z E u e 1 B j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Y W Q 5 Z m V m L W E 0 Z W Q t N D Y 5 M i 0 5 Y W Y 5 L T V h O D c w O T B l Y m Y y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z L T E 5 V D A y O j M 1 O j A 2 L j E z N D c z O T h a I i A v P j x F b n R y e S B U e X B l P S J G a W x s R X J y b 3 J D b 2 R l I i B W Y W x 1 Z T 0 i c 1 V u a 2 5 v d 2 4 i I C 8 + P E V u d H J 5 I F R 5 c G U 9 I k Z p b G x D b 2 x 1 b W 5 U e X B l c y I g V m F s d W U 9 I n N B Z 1 l H Q m d Z Q 0 F n S U U i I C 8 + P E V u d H J 5 I F R 5 c G U 9 I k Z p b G x D b 2 x 1 b W 5 O Y W 1 l c y I g V m F s d W U 9 I n N b J n F 1 b 3 Q 7 c 2 V h c 2 9 u X 2 l k J n F 1 b 3 Q 7 L C Z x d W 9 0 O 3 R l Y W 0 m c X V v d D s s J n F 1 b 3 Q 7 V G V h b V R 5 c G U m c X V v d D s s J n F 1 b 3 Q 7 c G x h e W V y J n F 1 b 3 Q 7 L C Z x d W 9 0 O 1 N o b 3 Q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N T k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B d X R v U m V t b 3 Z l Z E N v b H V t b n M x L n t z Z W F z b 2 5 f a W Q s M H 0 m c X V v d D s s J n F 1 b 3 Q 7 U 2 V j d G l v b j E v U X V l c n k y L 0 F 1 d G 9 S Z W 1 v d m V k Q 2 9 s d W 1 u c z E u e 3 R l Y W 0 s M X 0 m c X V v d D s s J n F 1 b 3 Q 7 U 2 V j d G l v b j E v U X V l c n k y L 0 F 1 d G 9 S Z W 1 v d m V k Q 2 9 s d W 1 u c z E u e 1 R l Y W 1 U e X B l L D J 9 J n F 1 b 3 Q 7 L C Z x d W 9 0 O 1 N l Y 3 R p b 2 4 x L 1 F 1 Z X J 5 M i 9 B d X R v U m V t b 3 Z l Z E N v b H V t b n M x L n t w b G F 5 Z X I s M 3 0 m c X V v d D s s J n F 1 b 3 Q 7 U 2 V j d G l v b j E v U X V l c n k y L 0 F 1 d G 9 S Z W 1 v d m V k Q 2 9 s d W 1 u c z E u e 1 N o b 3 Q s N H 0 m c X V v d D s s J n F 1 b 3 Q 7 U 2 V j d G l v b j E v U X V l c n k y L 0 F 1 d G 9 S Z W 1 v d m V k Q 2 9 s d W 1 u c z E u e 0 1 h a 2 V z L D V 9 J n F 1 b 3 Q 7 L C Z x d W 9 0 O 1 N l Y 3 R p b 2 4 x L 1 F 1 Z X J 5 M i 9 B d X R v U m V t b 3 Z l Z E N v b H V t b n M x L n t N a X N z L D Z 9 J n F 1 b 3 Q 7 L C Z x d W 9 0 O 1 N l Y 3 R p b 2 4 x L 1 F 1 Z X J 5 M i 9 B d X R v U m V t b 3 Z l Z E N v b H V t b n M x L n t U b 3 R h b C w 3 f S Z x d W 9 0 O y w m c X V v d D t T Z W N 0 a W 9 u M S 9 R d W V y e T I v Q X V 0 b 1 J l b W 9 2 Z W R D b 2 x 1 b W 5 z M S 5 7 U G N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F 1 Z X J 5 M i 9 B d X R v U m V t b 3 Z l Z E N v b H V t b n M x L n t z Z W F z b 2 5 f a W Q s M H 0 m c X V v d D s s J n F 1 b 3 Q 7 U 2 V j d G l v b j E v U X V l c n k y L 0 F 1 d G 9 S Z W 1 v d m V k Q 2 9 s d W 1 u c z E u e 3 R l Y W 0 s M X 0 m c X V v d D s s J n F 1 b 3 Q 7 U 2 V j d G l v b j E v U X V l c n k y L 0 F 1 d G 9 S Z W 1 v d m V k Q 2 9 s d W 1 u c z E u e 1 R l Y W 1 U e X B l L D J 9 J n F 1 b 3 Q 7 L C Z x d W 9 0 O 1 N l Y 3 R p b 2 4 x L 1 F 1 Z X J 5 M i 9 B d X R v U m V t b 3 Z l Z E N v b H V t b n M x L n t w b G F 5 Z X I s M 3 0 m c X V v d D s s J n F 1 b 3 Q 7 U 2 V j d G l v b j E v U X V l c n k y L 0 F 1 d G 9 S Z W 1 v d m V k Q 2 9 s d W 1 u c z E u e 1 N o b 3 Q s N H 0 m c X V v d D s s J n F 1 b 3 Q 7 U 2 V j d G l v b j E v U X V l c n k y L 0 F 1 d G 9 S Z W 1 v d m V k Q 2 9 s d W 1 u c z E u e 0 1 h a 2 V z L D V 9 J n F 1 b 3 Q 7 L C Z x d W 9 0 O 1 N l Y 3 R p b 2 4 x L 1 F 1 Z X J 5 M i 9 B d X R v U m V t b 3 Z l Z E N v b H V t b n M x L n t N a X N z L D Z 9 J n F 1 b 3 Q 7 L C Z x d W 9 0 O 1 N l Y 3 R p b 2 4 x L 1 F 1 Z X J 5 M i 9 B d X R v U m V t b 3 Z l Z E N v b H V t b n M x L n t U b 3 R h b C w 3 f S Z x d W 9 0 O y w m c X V v d D t T Z W N 0 a W 9 u M S 9 R d W V y e T I v Q X V 0 b 1 J l b W 9 2 Z W R D b 2 x 1 b W 5 z M S 5 7 U G N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A 5 Z j h i Z j A t M T M 2 M C 0 0 Y 2 R l L T g x Z D c t Y T E z M D k 1 N j h j N T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y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x h c 3 R V c G R h d G V k I i B W Y W x 1 Z T 0 i Z D I w M j U t M D M t M T l U M D I 6 M z U 6 M D Y u M T I 0 O D A 2 N l o i I C 8 + P E V u d H J 5 I F R 5 c G U 9 I k Z p b G x F c n J v c k N v Z G U i I F Z h b H V l P S J z V W 5 r b m 9 3 b i I g L z 4 8 R W 5 0 c n k g V H l w Z T 0 i R m l s b E N v b H V t b l R 5 c G V z I i B W Y W x 1 Z T 0 i c 0 F n W U d B Z 0 l D Q k E 9 P S I g L z 4 8 R W 5 0 c n k g V H l w Z T 0 i R m l s b E N v b H V t b k 5 h b W V z I i B W Y W x 1 Z T 0 i c 1 s m c X V v d D t z Z W F z b 2 5 f a W Q m c X V v d D s s J n F 1 b 3 Q 7 d G V h b S Z x d W 9 0 O y w m c X V v d D t w b G F 5 Z X I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M z I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y 9 B d X R v U m V t b 3 Z l Z E N v b H V t b n M x L n t z Z W F z b 2 5 f a W Q s M H 0 m c X V v d D s s J n F 1 b 3 Q 7 U 2 V j d G l v b j E v U X V l c n k z L 0 F 1 d G 9 S Z W 1 v d m V k Q 2 9 s d W 1 u c z E u e 3 R l Y W 0 s M X 0 m c X V v d D s s J n F 1 b 3 Q 7 U 2 V j d G l v b j E v U X V l c n k z L 0 F 1 d G 9 S Z W 1 v d m V k Q 2 9 s d W 1 u c z E u e 3 B s Y X l l c i w y f S Z x d W 9 0 O y w m c X V v d D t T Z W N 0 a W 9 u M S 9 R d W V y e T M v Q X V 0 b 1 J l b W 9 2 Z W R D b 2 x 1 b W 5 z M S 5 7 T W F r Z X M s M 3 0 m c X V v d D s s J n F 1 b 3 Q 7 U 2 V j d G l v b j E v U X V l c n k z L 0 F 1 d G 9 S Z W 1 v d m V k Q 2 9 s d W 1 u c z E u e 0 1 p c 3 M s N H 0 m c X V v d D s s J n F 1 b 3 Q 7 U 2 V j d G l v b j E v U X V l c n k z L 0 F 1 d G 9 S Z W 1 v d m V k Q 2 9 s d W 1 u c z E u e 1 R v d G F s L D V 9 J n F 1 b 3 Q 7 L C Z x d W 9 0 O 1 N l Y 3 R p b 2 4 x L 1 F 1 Z X J 5 M y 9 B d X R v U m V t b 3 Z l Z E N v b H V t b n M x L n t Q Y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n k z L 0 F 1 d G 9 S Z W 1 v d m V k Q 2 9 s d W 1 u c z E u e 3 N l Y X N v b l 9 p Z C w w f S Z x d W 9 0 O y w m c X V v d D t T Z W N 0 a W 9 u M S 9 R d W V y e T M v Q X V 0 b 1 J l b W 9 2 Z W R D b 2 x 1 b W 5 z M S 5 7 d G V h b S w x f S Z x d W 9 0 O y w m c X V v d D t T Z W N 0 a W 9 u M S 9 R d W V y e T M v Q X V 0 b 1 J l b W 9 2 Z W R D b 2 x 1 b W 5 z M S 5 7 c G x h e W V y L D J 9 J n F 1 b 3 Q 7 L C Z x d W 9 0 O 1 N l Y 3 R p b 2 4 x L 1 F 1 Z X J 5 M y 9 B d X R v U m V t b 3 Z l Z E N v b H V t b n M x L n t N Y W t l c y w z f S Z x d W 9 0 O y w m c X V v d D t T Z W N 0 a W 9 u M S 9 R d W V y e T M v Q X V 0 b 1 J l b W 9 2 Z W R D b 2 x 1 b W 5 z M S 5 7 T W l z c y w 0 f S Z x d W 9 0 O y w m c X V v d D t T Z W N 0 a W 9 u M S 9 R d W V y e T M v Q X V 0 b 1 J l b W 9 2 Z W R D b 2 x 1 b W 5 z M S 5 7 V G 9 0 Y W w s N X 0 m c X V v d D s s J n F 1 b 3 Q 7 U 2 V j d G l v b j E v U X V l c n k z L 0 F 1 d G 9 S Z W 1 v d m V k Q 2 9 s d W 1 u c z E u e 1 B j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u p 0 f D o 7 s S r t B Z Z y f v / n d A A A A A A I A A A A A A B B m A A A A A Q A A I A A A A O 8 9 a 2 f W 3 S 5 I s f 9 v K s 1 E A R K B f e c f Q E W 0 t + + u S 0 C z 0 X g Z A A A A A A 6 A A A A A A g A A I A A A A A m Q W W 2 / 5 H B W W J 7 s W U B d R W / 6 M n 6 U y M l 8 5 v B i s c d F b I c e U A A A A I n f G H i 9 / V A W G z J j C D N 8 H Q e l v t 8 E 0 C Y D c D v l f e M X 3 J U T J F 0 M G H S P p z Z T T / 7 5 T V V Z U R E 3 8 E Z g C a k V M T Q Q F a D K h C 0 p K l X t B r u M v 0 5 q 5 2 e E e + N l Q A A A A F q k G a a E k 7 i f i V V U b o 5 K c V j u J g 3 c a H E Y G Z J 0 h M Q U P i 8 b k j T 6 + d / D Y j J B I P f g / r v n Z j j G K N M + 0 q I 6 1 I v z T 3 B h P 4 Q = < / D a t a M a s h u p > 
</file>

<file path=customXml/itemProps1.xml><?xml version="1.0" encoding="utf-8"?>
<ds:datastoreItem xmlns:ds="http://schemas.openxmlformats.org/officeDocument/2006/customXml" ds:itemID="{2BA295DA-0C50-4D6C-BE6F-72C6DCE85D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</vt:lpstr>
      <vt:lpstr>Player Shot Type Detail</vt:lpstr>
      <vt:lpstr>Player Shot Detail</vt:lpstr>
      <vt:lpstr>Player Shot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2024-11-29T18:37:31Z</dcterms:created>
  <dcterms:modified xsi:type="dcterms:W3CDTF">2025-03-19T05:34:00Z</dcterms:modified>
</cp:coreProperties>
</file>